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pivotTables/pivotTable1.xml" ContentType="application/vnd.openxmlformats-officedocument.spreadsheetml.pivotTable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lton.aguilar\Desktop\MAE\Evaluaciones Direcciones Provinciales\2017\"/>
    </mc:Choice>
  </mc:AlternateContent>
  <bookViews>
    <workbookView xWindow="0" yWindow="0" windowWidth="20490" windowHeight="7455" tabRatio="894"/>
  </bookViews>
  <sheets>
    <sheet name="Resumen" sheetId="3" r:id="rId1"/>
    <sheet name="GPR" sheetId="2" r:id="rId2"/>
    <sheet name="Ppto" sheetId="1" r:id="rId3"/>
    <sheet name="Gestión Calidad" sheetId="4" r:id="rId4"/>
    <sheet name="Gestión Patrimonio" sheetId="5" r:id="rId5"/>
    <sheet name="Gestión MarinoCostera" sheetId="7" r:id="rId6"/>
    <sheet name="Gestión Jurídica" sheetId="12" r:id="rId7"/>
    <sheet name="EducAmbiental" sheetId="8" r:id="rId8"/>
    <sheet name="Gabinetes" sheetId="9" r:id="rId9"/>
    <sheet name="Resol_Conflictos" sheetId="11" state="hidden" r:id="rId10"/>
    <sheet name="Hoja1" sheetId="10" state="hidden" r:id="rId11"/>
  </sheets>
  <definedNames>
    <definedName name="_xlnm._FilterDatabase" localSheetId="2" hidden="1">Ppto!$B$5:$T$28</definedName>
    <definedName name="_xlnm._FilterDatabase" localSheetId="0" hidden="1">Resumen!$A$8:$K$31</definedName>
  </definedNames>
  <calcPr calcId="152511"/>
  <pivotCaches>
    <pivotCache cacheId="4" r:id="rId1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" i="5" l="1"/>
  <c r="E11" i="5" l="1"/>
  <c r="F17" i="12" l="1"/>
  <c r="F27" i="8" l="1"/>
  <c r="G27" i="8" s="1"/>
  <c r="H27" i="8" s="1"/>
  <c r="F26" i="8"/>
  <c r="G26" i="8" s="1"/>
  <c r="H26" i="8" s="1"/>
  <c r="F25" i="8"/>
  <c r="G25" i="8" s="1"/>
  <c r="H25" i="8" s="1"/>
  <c r="F24" i="8"/>
  <c r="G24" i="8" s="1"/>
  <c r="H24" i="8" s="1"/>
  <c r="F23" i="8"/>
  <c r="G23" i="8" s="1"/>
  <c r="H23" i="8" s="1"/>
  <c r="F22" i="8"/>
  <c r="G22" i="8" s="1"/>
  <c r="H22" i="8" s="1"/>
  <c r="F21" i="8"/>
  <c r="G21" i="8" s="1"/>
  <c r="H21" i="8" s="1"/>
  <c r="F20" i="8"/>
  <c r="G20" i="8" s="1"/>
  <c r="H20" i="8" s="1"/>
  <c r="F19" i="8"/>
  <c r="G19" i="8" s="1"/>
  <c r="H19" i="8" s="1"/>
  <c r="F18" i="8"/>
  <c r="G18" i="8" s="1"/>
  <c r="H18" i="8" s="1"/>
  <c r="F17" i="8"/>
  <c r="G17" i="8" s="1"/>
  <c r="H17" i="8" s="1"/>
  <c r="F16" i="8"/>
  <c r="G16" i="8" s="1"/>
  <c r="H16" i="8" s="1"/>
  <c r="F15" i="8"/>
  <c r="G15" i="8" s="1"/>
  <c r="H15" i="8" s="1"/>
  <c r="F14" i="8"/>
  <c r="G14" i="8" s="1"/>
  <c r="H14" i="8" s="1"/>
  <c r="F13" i="8"/>
  <c r="G13" i="8" s="1"/>
  <c r="H13" i="8" s="1"/>
  <c r="H17" i="3" s="1"/>
  <c r="F12" i="8"/>
  <c r="G12" i="8" s="1"/>
  <c r="H12" i="8" s="1"/>
  <c r="F11" i="8"/>
  <c r="G11" i="8" s="1"/>
  <c r="H11" i="8" s="1"/>
  <c r="F10" i="8"/>
  <c r="G10" i="8" s="1"/>
  <c r="H10" i="8" s="1"/>
  <c r="F9" i="8"/>
  <c r="G9" i="8" s="1"/>
  <c r="H9" i="8" s="1"/>
  <c r="F8" i="8"/>
  <c r="G8" i="8" s="1"/>
  <c r="H8" i="8" s="1"/>
  <c r="F7" i="8"/>
  <c r="G7" i="8" s="1"/>
  <c r="H7" i="8" s="1"/>
  <c r="F6" i="8"/>
  <c r="G6" i="8" s="1"/>
  <c r="H6" i="8" s="1"/>
  <c r="H10" i="3" s="1"/>
  <c r="F5" i="8"/>
  <c r="G5" i="8" s="1"/>
  <c r="H5" i="8" s="1"/>
  <c r="F25" i="12"/>
  <c r="G25" i="12" s="1"/>
  <c r="H25" i="12" s="1"/>
  <c r="F24" i="12"/>
  <c r="G24" i="12" s="1"/>
  <c r="H24" i="12" s="1"/>
  <c r="F23" i="12"/>
  <c r="G23" i="12" s="1"/>
  <c r="H23" i="12" s="1"/>
  <c r="F22" i="12"/>
  <c r="G22" i="12" s="1"/>
  <c r="H22" i="12" s="1"/>
  <c r="F21" i="12"/>
  <c r="G21" i="12" s="1"/>
  <c r="H21" i="12" s="1"/>
  <c r="F20" i="12"/>
  <c r="G20" i="12" s="1"/>
  <c r="H20" i="12" s="1"/>
  <c r="F19" i="12"/>
  <c r="G19" i="12" s="1"/>
  <c r="H19" i="12" s="1"/>
  <c r="F18" i="12"/>
  <c r="G18" i="12" s="1"/>
  <c r="H18" i="12" s="1"/>
  <c r="G17" i="12"/>
  <c r="H17" i="12" s="1"/>
  <c r="F16" i="12"/>
  <c r="G16" i="12" s="1"/>
  <c r="H16" i="12" s="1"/>
  <c r="F15" i="12"/>
  <c r="G15" i="12" s="1"/>
  <c r="H15" i="12" s="1"/>
  <c r="F14" i="12"/>
  <c r="G14" i="12" s="1"/>
  <c r="H14" i="12" s="1"/>
  <c r="F13" i="12"/>
  <c r="G13" i="12" s="1"/>
  <c r="H13" i="12" s="1"/>
  <c r="F12" i="12"/>
  <c r="G12" i="12" s="1"/>
  <c r="H12" i="12" s="1"/>
  <c r="F11" i="12"/>
  <c r="G11" i="12" s="1"/>
  <c r="H11" i="12" s="1"/>
  <c r="F10" i="12"/>
  <c r="G10" i="12" s="1"/>
  <c r="H10" i="12" s="1"/>
  <c r="F9" i="12"/>
  <c r="G9" i="12" s="1"/>
  <c r="H9" i="12" s="1"/>
  <c r="F8" i="12"/>
  <c r="G8" i="12" s="1"/>
  <c r="H8" i="12" s="1"/>
  <c r="F7" i="12"/>
  <c r="G7" i="12" s="1"/>
  <c r="H7" i="12" s="1"/>
  <c r="F6" i="12"/>
  <c r="G6" i="12" s="1"/>
  <c r="H6" i="12" s="1"/>
  <c r="F5" i="12"/>
  <c r="G5" i="12" s="1"/>
  <c r="H5" i="12" s="1"/>
  <c r="F4" i="12"/>
  <c r="G4" i="12" s="1"/>
  <c r="H4" i="12" s="1"/>
  <c r="F3" i="12"/>
  <c r="G3" i="12" s="1"/>
  <c r="H3" i="12" s="1"/>
  <c r="BG15" i="7"/>
  <c r="C19" i="9" l="1"/>
  <c r="D19" i="9" s="1"/>
  <c r="E19" i="9" s="1"/>
  <c r="I27" i="3" s="1"/>
  <c r="C16" i="9"/>
  <c r="C13" i="9"/>
  <c r="BS9" i="2" l="1"/>
  <c r="BS8" i="2"/>
  <c r="BS7" i="2"/>
  <c r="BS6" i="2"/>
  <c r="BS5" i="2"/>
  <c r="BP9" i="2"/>
  <c r="BP8" i="2"/>
  <c r="BP7" i="2"/>
  <c r="BP6" i="2"/>
  <c r="BP5" i="2"/>
  <c r="BM9" i="2"/>
  <c r="BM8" i="2"/>
  <c r="BM7" i="2"/>
  <c r="BM6" i="2"/>
  <c r="BM5" i="2"/>
  <c r="BJ10" i="2"/>
  <c r="BJ9" i="2"/>
  <c r="BJ8" i="2"/>
  <c r="BJ7" i="2"/>
  <c r="BJ6" i="2"/>
  <c r="BJ5" i="2"/>
  <c r="BG9" i="2"/>
  <c r="BG8" i="2"/>
  <c r="BG7" i="2"/>
  <c r="BG6" i="2"/>
  <c r="BD10" i="2"/>
  <c r="BD9" i="2"/>
  <c r="BD8" i="2"/>
  <c r="BD7" i="2"/>
  <c r="BD6" i="2"/>
  <c r="BA10" i="2"/>
  <c r="BA9" i="2"/>
  <c r="BA8" i="2"/>
  <c r="BA7" i="2"/>
  <c r="BA6" i="2"/>
  <c r="AX9" i="2"/>
  <c r="AX8" i="2"/>
  <c r="AX7" i="2"/>
  <c r="AX6" i="2"/>
  <c r="AX5" i="2"/>
  <c r="AU9" i="2"/>
  <c r="AU8" i="2"/>
  <c r="AU7" i="2"/>
  <c r="AU6" i="2"/>
  <c r="AU5" i="2"/>
  <c r="AR9" i="2"/>
  <c r="AR8" i="2"/>
  <c r="AR7" i="2"/>
  <c r="AR6" i="2"/>
  <c r="AR5" i="2"/>
  <c r="AO9" i="2"/>
  <c r="AO8" i="2"/>
  <c r="AO7" i="2"/>
  <c r="AO6" i="2"/>
  <c r="AO5" i="2"/>
  <c r="AL9" i="2"/>
  <c r="AL8" i="2"/>
  <c r="AL7" i="2"/>
  <c r="AL6" i="2"/>
  <c r="AL5" i="2"/>
  <c r="AI10" i="2"/>
  <c r="AI9" i="2"/>
  <c r="AI8" i="2"/>
  <c r="AI7" i="2"/>
  <c r="AI6" i="2"/>
  <c r="AI5" i="2"/>
  <c r="AF10" i="2"/>
  <c r="AF9" i="2"/>
  <c r="AF8" i="2"/>
  <c r="AF7" i="2"/>
  <c r="AF6" i="2"/>
  <c r="AF5" i="2"/>
  <c r="AC9" i="2"/>
  <c r="AC8" i="2"/>
  <c r="AC7" i="2"/>
  <c r="AC6" i="2"/>
  <c r="AC5" i="2"/>
  <c r="Z10" i="2"/>
  <c r="Z9" i="2"/>
  <c r="Z8" i="2"/>
  <c r="Z7" i="2"/>
  <c r="Z6" i="2"/>
  <c r="Z5" i="2"/>
  <c r="W11" i="2"/>
  <c r="W10" i="2"/>
  <c r="W9" i="2"/>
  <c r="W8" i="2"/>
  <c r="W7" i="2"/>
  <c r="W6" i="2"/>
  <c r="W5" i="2"/>
  <c r="T10" i="2"/>
  <c r="T9" i="2"/>
  <c r="T8" i="2"/>
  <c r="T7" i="2"/>
  <c r="T6" i="2"/>
  <c r="T5" i="2"/>
  <c r="Q11" i="2"/>
  <c r="Q10" i="2"/>
  <c r="Q9" i="2"/>
  <c r="Q8" i="2"/>
  <c r="Q7" i="2"/>
  <c r="Q6" i="2"/>
  <c r="N12" i="2"/>
  <c r="N11" i="2"/>
  <c r="N10" i="2"/>
  <c r="N9" i="2"/>
  <c r="N8" i="2"/>
  <c r="N7" i="2"/>
  <c r="N6" i="2"/>
  <c r="K8" i="2"/>
  <c r="K7" i="2"/>
  <c r="K6" i="2"/>
  <c r="H12" i="2"/>
  <c r="H11" i="2"/>
  <c r="H10" i="2"/>
  <c r="H9" i="2"/>
  <c r="H8" i="2"/>
  <c r="H7" i="2"/>
  <c r="H6" i="2"/>
  <c r="H5" i="2"/>
  <c r="E12" i="2"/>
  <c r="E11" i="2"/>
  <c r="E10" i="2"/>
  <c r="E9" i="2"/>
  <c r="E8" i="2"/>
  <c r="E7" i="2"/>
  <c r="E6" i="2"/>
  <c r="E5" i="2"/>
  <c r="BS12" i="2"/>
  <c r="BS11" i="2"/>
  <c r="BS10" i="2"/>
  <c r="BS4" i="2"/>
  <c r="BP12" i="2"/>
  <c r="BP11" i="2"/>
  <c r="BP10" i="2"/>
  <c r="BP4" i="2"/>
  <c r="BM12" i="2"/>
  <c r="BM11" i="2"/>
  <c r="BM10" i="2"/>
  <c r="BM4" i="2"/>
  <c r="BM13" i="2" s="1"/>
  <c r="BM14" i="2" s="1"/>
  <c r="BM15" i="2" s="1"/>
  <c r="BJ12" i="2"/>
  <c r="BJ11" i="2"/>
  <c r="BJ4" i="2"/>
  <c r="BJ13" i="2" s="1"/>
  <c r="BJ14" i="2" s="1"/>
  <c r="BJ15" i="2" s="1"/>
  <c r="BG12" i="2"/>
  <c r="BG11" i="2"/>
  <c r="BG10" i="2"/>
  <c r="BG5" i="2"/>
  <c r="BG4" i="2"/>
  <c r="BD12" i="2"/>
  <c r="BD11" i="2"/>
  <c r="BD5" i="2"/>
  <c r="BD4" i="2"/>
  <c r="BD13" i="2" s="1"/>
  <c r="BD14" i="2" s="1"/>
  <c r="BD15" i="2" s="1"/>
  <c r="BA12" i="2"/>
  <c r="BA11" i="2"/>
  <c r="BA5" i="2"/>
  <c r="BA4" i="2"/>
  <c r="AX12" i="2"/>
  <c r="AX11" i="2"/>
  <c r="AX10" i="2"/>
  <c r="AX4" i="2"/>
  <c r="AU12" i="2"/>
  <c r="AU11" i="2"/>
  <c r="AU10" i="2"/>
  <c r="AU4" i="2"/>
  <c r="AR12" i="2"/>
  <c r="AR11" i="2"/>
  <c r="AR10" i="2"/>
  <c r="AR4" i="2"/>
  <c r="AO12" i="2"/>
  <c r="AO11" i="2"/>
  <c r="AO10" i="2"/>
  <c r="AO4" i="2"/>
  <c r="AL12" i="2"/>
  <c r="AL11" i="2"/>
  <c r="AL10" i="2"/>
  <c r="AL4" i="2"/>
  <c r="AI12" i="2"/>
  <c r="AI11" i="2"/>
  <c r="AI4" i="2"/>
  <c r="AI13" i="2" s="1"/>
  <c r="AI14" i="2" s="1"/>
  <c r="AI15" i="2" s="1"/>
  <c r="AF12" i="2"/>
  <c r="AF11" i="2"/>
  <c r="AF4" i="2"/>
  <c r="AC12" i="2"/>
  <c r="AC11" i="2"/>
  <c r="AC10" i="2"/>
  <c r="AC4" i="2"/>
  <c r="Z12" i="2"/>
  <c r="Z11" i="2"/>
  <c r="Z4" i="2"/>
  <c r="W12" i="2"/>
  <c r="W4" i="2"/>
  <c r="T12" i="2"/>
  <c r="T11" i="2"/>
  <c r="T4" i="2"/>
  <c r="Q12" i="2"/>
  <c r="Q5" i="2"/>
  <c r="Q4" i="2"/>
  <c r="Q13" i="2" s="1"/>
  <c r="Q14" i="2" s="1"/>
  <c r="Q15" i="2" s="1"/>
  <c r="N5" i="2"/>
  <c r="N4" i="2"/>
  <c r="K12" i="2"/>
  <c r="K11" i="2"/>
  <c r="K10" i="2"/>
  <c r="K9" i="2"/>
  <c r="K5" i="2"/>
  <c r="K4" i="2"/>
  <c r="H13" i="2"/>
  <c r="H14" i="2" s="1"/>
  <c r="H15" i="2" s="1"/>
  <c r="H4" i="2"/>
  <c r="E4" i="2"/>
  <c r="E13" i="2" s="1"/>
  <c r="E14" i="2" s="1"/>
  <c r="E15" i="2" s="1"/>
  <c r="AL13" i="2" l="1"/>
  <c r="AL14" i="2" s="1"/>
  <c r="AL15" i="2" s="1"/>
  <c r="AF13" i="2"/>
  <c r="AF14" i="2" s="1"/>
  <c r="AF15" i="2" s="1"/>
  <c r="AC13" i="2"/>
  <c r="AC14" i="2" s="1"/>
  <c r="AC15" i="2" s="1"/>
  <c r="K13" i="2"/>
  <c r="K14" i="2" s="1"/>
  <c r="K15" i="2" s="1"/>
  <c r="BS13" i="2"/>
  <c r="BS14" i="2" s="1"/>
  <c r="BS15" i="2" s="1"/>
  <c r="BP13" i="2"/>
  <c r="BP14" i="2" s="1"/>
  <c r="BP15" i="2" s="1"/>
  <c r="BG13" i="2"/>
  <c r="BG14" i="2" s="1"/>
  <c r="BG15" i="2" s="1"/>
  <c r="BA13" i="2"/>
  <c r="BA14" i="2" s="1"/>
  <c r="BA15" i="2" s="1"/>
  <c r="AX13" i="2"/>
  <c r="AX14" i="2" s="1"/>
  <c r="AX15" i="2" s="1"/>
  <c r="AU13" i="2"/>
  <c r="AU14" i="2" s="1"/>
  <c r="AU15" i="2" s="1"/>
  <c r="AR13" i="2"/>
  <c r="AR14" i="2" s="1"/>
  <c r="AR15" i="2" s="1"/>
  <c r="AO13" i="2"/>
  <c r="AO14" i="2" s="1"/>
  <c r="AO15" i="2" s="1"/>
  <c r="Z13" i="2"/>
  <c r="Z14" i="2" s="1"/>
  <c r="Z15" i="2" s="1"/>
  <c r="W13" i="2"/>
  <c r="W14" i="2" s="1"/>
  <c r="W15" i="2" s="1"/>
  <c r="T13" i="2"/>
  <c r="T14" i="2" s="1"/>
  <c r="T15" i="2" s="1"/>
  <c r="N13" i="2"/>
  <c r="N14" i="2" s="1"/>
  <c r="N15" i="2" s="1"/>
  <c r="BM6" i="5" l="1"/>
  <c r="BS16" i="7" l="1"/>
  <c r="BS15" i="7"/>
  <c r="BS14" i="7"/>
  <c r="BS13" i="7"/>
  <c r="BS12" i="7"/>
  <c r="BS11" i="7"/>
  <c r="BS10" i="7"/>
  <c r="BS9" i="7"/>
  <c r="BS8" i="7"/>
  <c r="BS7" i="7"/>
  <c r="BS6" i="7"/>
  <c r="BS17" i="7" s="1"/>
  <c r="BS18" i="7" s="1"/>
  <c r="BS19" i="7" s="1"/>
  <c r="BP16" i="7"/>
  <c r="BP15" i="7"/>
  <c r="BP14" i="7"/>
  <c r="BP13" i="7"/>
  <c r="BP12" i="7"/>
  <c r="BP11" i="7"/>
  <c r="BP10" i="7"/>
  <c r="BP9" i="7"/>
  <c r="BP8" i="7"/>
  <c r="BP7" i="7"/>
  <c r="BP6" i="7"/>
  <c r="BP17" i="7" s="1"/>
  <c r="BP18" i="7" s="1"/>
  <c r="BP19" i="7" s="1"/>
  <c r="BM16" i="7"/>
  <c r="BM15" i="7"/>
  <c r="BM14" i="7"/>
  <c r="BM13" i="7"/>
  <c r="BM12" i="7"/>
  <c r="BM11" i="7"/>
  <c r="BM10" i="7"/>
  <c r="BM9" i="7"/>
  <c r="BM8" i="7"/>
  <c r="BM7" i="7"/>
  <c r="BM6" i="7"/>
  <c r="BM17" i="7" s="1"/>
  <c r="BM18" i="7" s="1"/>
  <c r="BM19" i="7" s="1"/>
  <c r="BJ16" i="7"/>
  <c r="BJ15" i="7"/>
  <c r="BJ14" i="7"/>
  <c r="BJ13" i="7"/>
  <c r="BJ12" i="7"/>
  <c r="BJ11" i="7"/>
  <c r="BJ10" i="7"/>
  <c r="BJ9" i="7"/>
  <c r="BJ8" i="7"/>
  <c r="BJ7" i="7"/>
  <c r="BJ17" i="7" s="1"/>
  <c r="BJ18" i="7" s="1"/>
  <c r="BJ19" i="7" s="1"/>
  <c r="BJ6" i="7"/>
  <c r="BG16" i="7"/>
  <c r="BG14" i="7"/>
  <c r="BG13" i="7"/>
  <c r="BG12" i="7"/>
  <c r="BG11" i="7"/>
  <c r="BG10" i="7"/>
  <c r="BG9" i="7"/>
  <c r="BG8" i="7"/>
  <c r="BG7" i="7"/>
  <c r="BG6" i="7"/>
  <c r="BD16" i="7"/>
  <c r="BD15" i="7"/>
  <c r="BD14" i="7"/>
  <c r="BD13" i="7"/>
  <c r="BD12" i="7"/>
  <c r="BD11" i="7"/>
  <c r="BD10" i="7"/>
  <c r="BD9" i="7"/>
  <c r="BD8" i="7"/>
  <c r="BD7" i="7"/>
  <c r="BD6" i="7"/>
  <c r="BD17" i="7" s="1"/>
  <c r="BD18" i="7" s="1"/>
  <c r="BD19" i="7" s="1"/>
  <c r="BA16" i="7"/>
  <c r="BA15" i="7"/>
  <c r="BA14" i="7"/>
  <c r="BA13" i="7"/>
  <c r="BA12" i="7"/>
  <c r="BA11" i="7"/>
  <c r="BA10" i="7"/>
  <c r="BA9" i="7"/>
  <c r="BA8" i="7"/>
  <c r="BA7" i="7"/>
  <c r="BA6" i="7"/>
  <c r="BA17" i="7" s="1"/>
  <c r="BA18" i="7" s="1"/>
  <c r="BA19" i="7" s="1"/>
  <c r="AX16" i="7"/>
  <c r="AX15" i="7"/>
  <c r="AX14" i="7"/>
  <c r="AX13" i="7"/>
  <c r="AX12" i="7"/>
  <c r="AX11" i="7"/>
  <c r="AX10" i="7"/>
  <c r="AX9" i="7"/>
  <c r="AX8" i="7"/>
  <c r="AX7" i="7"/>
  <c r="AX6" i="7"/>
  <c r="AX17" i="7" s="1"/>
  <c r="AX18" i="7" s="1"/>
  <c r="AX19" i="7" s="1"/>
  <c r="AU16" i="7"/>
  <c r="AU15" i="7"/>
  <c r="AU14" i="7"/>
  <c r="AU13" i="7"/>
  <c r="AU12" i="7"/>
  <c r="AU11" i="7"/>
  <c r="AU10" i="7"/>
  <c r="AU9" i="7"/>
  <c r="AU8" i="7"/>
  <c r="AU7" i="7"/>
  <c r="AU6" i="7"/>
  <c r="AU17" i="7" s="1"/>
  <c r="AU18" i="7" s="1"/>
  <c r="AU19" i="7" s="1"/>
  <c r="AR16" i="7"/>
  <c r="AR15" i="7"/>
  <c r="AR14" i="7"/>
  <c r="AR13" i="7"/>
  <c r="AR12" i="7"/>
  <c r="AR11" i="7"/>
  <c r="AR10" i="7"/>
  <c r="AR9" i="7"/>
  <c r="AR8" i="7"/>
  <c r="AR7" i="7"/>
  <c r="AR6" i="7"/>
  <c r="AR17" i="7" s="1"/>
  <c r="AR18" i="7" s="1"/>
  <c r="AR19" i="7" s="1"/>
  <c r="AO16" i="7"/>
  <c r="AO15" i="7"/>
  <c r="AO14" i="7"/>
  <c r="AO13" i="7"/>
  <c r="AO12" i="7"/>
  <c r="AO11" i="7"/>
  <c r="AO10" i="7"/>
  <c r="AO9" i="7"/>
  <c r="AO8" i="7"/>
  <c r="AO7" i="7"/>
  <c r="AO6" i="7"/>
  <c r="AL16" i="7"/>
  <c r="AL15" i="7"/>
  <c r="AL14" i="7"/>
  <c r="AL13" i="7"/>
  <c r="AL12" i="7"/>
  <c r="AL11" i="7"/>
  <c r="AL10" i="7"/>
  <c r="AL9" i="7"/>
  <c r="AL8" i="7"/>
  <c r="AL7" i="7"/>
  <c r="AL6" i="7"/>
  <c r="AI16" i="7"/>
  <c r="AI15" i="7"/>
  <c r="AI14" i="7"/>
  <c r="AI13" i="7"/>
  <c r="AI12" i="7"/>
  <c r="AI11" i="7"/>
  <c r="AI10" i="7"/>
  <c r="AI9" i="7"/>
  <c r="AI8" i="7"/>
  <c r="AI7" i="7"/>
  <c r="AI6" i="7"/>
  <c r="AI17" i="7" s="1"/>
  <c r="AI18" i="7" s="1"/>
  <c r="AI19" i="7" s="1"/>
  <c r="AF16" i="7"/>
  <c r="AF15" i="7"/>
  <c r="AF14" i="7"/>
  <c r="AF13" i="7"/>
  <c r="AF12" i="7"/>
  <c r="AF11" i="7"/>
  <c r="AF10" i="7"/>
  <c r="AF9" i="7"/>
  <c r="AF8" i="7"/>
  <c r="AF7" i="7"/>
  <c r="AF6" i="7"/>
  <c r="AC16" i="7"/>
  <c r="AC15" i="7"/>
  <c r="AC14" i="7"/>
  <c r="AC13" i="7"/>
  <c r="AC12" i="7"/>
  <c r="AC11" i="7"/>
  <c r="AC10" i="7"/>
  <c r="AC9" i="7"/>
  <c r="AC8" i="7"/>
  <c r="AC7" i="7"/>
  <c r="AC6" i="7"/>
  <c r="AC17" i="7" s="1"/>
  <c r="AC18" i="7" s="1"/>
  <c r="AC19" i="7" s="1"/>
  <c r="Z16" i="7"/>
  <c r="Z15" i="7"/>
  <c r="Z14" i="7"/>
  <c r="Z13" i="7"/>
  <c r="Z12" i="7"/>
  <c r="Z11" i="7"/>
  <c r="Z10" i="7"/>
  <c r="Z9" i="7"/>
  <c r="Z8" i="7"/>
  <c r="Z7" i="7"/>
  <c r="Z6" i="7"/>
  <c r="W16" i="7"/>
  <c r="W15" i="7"/>
  <c r="W14" i="7"/>
  <c r="W13" i="7"/>
  <c r="W12" i="7"/>
  <c r="W11" i="7"/>
  <c r="W10" i="7"/>
  <c r="W9" i="7"/>
  <c r="W8" i="7"/>
  <c r="W7" i="7"/>
  <c r="W6" i="7"/>
  <c r="T16" i="7"/>
  <c r="T15" i="7"/>
  <c r="T14" i="7"/>
  <c r="T13" i="7"/>
  <c r="T12" i="7"/>
  <c r="T11" i="7"/>
  <c r="T10" i="7"/>
  <c r="T9" i="7"/>
  <c r="T8" i="7"/>
  <c r="T7" i="7"/>
  <c r="T6" i="7"/>
  <c r="T17" i="7" s="1"/>
  <c r="T18" i="7" s="1"/>
  <c r="T19" i="7" s="1"/>
  <c r="Q16" i="7"/>
  <c r="Q15" i="7"/>
  <c r="Q14" i="7"/>
  <c r="Q13" i="7"/>
  <c r="Q12" i="7"/>
  <c r="Q11" i="7"/>
  <c r="Q10" i="7"/>
  <c r="Q9" i="7"/>
  <c r="Q8" i="7"/>
  <c r="Q7" i="7"/>
  <c r="Q6" i="7"/>
  <c r="Q17" i="7" s="1"/>
  <c r="Q18" i="7" s="1"/>
  <c r="Q19" i="7" s="1"/>
  <c r="N16" i="7"/>
  <c r="N15" i="7"/>
  <c r="N14" i="7"/>
  <c r="N13" i="7"/>
  <c r="N12" i="7"/>
  <c r="N11" i="7"/>
  <c r="N10" i="7"/>
  <c r="N9" i="7"/>
  <c r="N8" i="7"/>
  <c r="N7" i="7"/>
  <c r="N6" i="7"/>
  <c r="N17" i="7" s="1"/>
  <c r="N18" i="7" s="1"/>
  <c r="N19" i="7" s="1"/>
  <c r="K16" i="7"/>
  <c r="K15" i="7"/>
  <c r="K14" i="7"/>
  <c r="K13" i="7"/>
  <c r="K12" i="7"/>
  <c r="K11" i="7"/>
  <c r="K10" i="7"/>
  <c r="K9" i="7"/>
  <c r="K8" i="7"/>
  <c r="K7" i="7"/>
  <c r="K6" i="7"/>
  <c r="K17" i="7" s="1"/>
  <c r="K18" i="7" s="1"/>
  <c r="K19" i="7" s="1"/>
  <c r="H16" i="7"/>
  <c r="H15" i="7"/>
  <c r="H14" i="7"/>
  <c r="H13" i="7"/>
  <c r="H12" i="7"/>
  <c r="H11" i="7"/>
  <c r="H10" i="7"/>
  <c r="H9" i="7"/>
  <c r="H8" i="7"/>
  <c r="H7" i="7"/>
  <c r="H6" i="7"/>
  <c r="H17" i="7" s="1"/>
  <c r="H18" i="7" s="1"/>
  <c r="H19" i="7" s="1"/>
  <c r="E17" i="7"/>
  <c r="E18" i="7" s="1"/>
  <c r="E19" i="7" s="1"/>
  <c r="E16" i="7"/>
  <c r="E15" i="7"/>
  <c r="E14" i="7"/>
  <c r="E13" i="7"/>
  <c r="E12" i="7"/>
  <c r="E11" i="7"/>
  <c r="E10" i="7"/>
  <c r="E9" i="7"/>
  <c r="E8" i="7"/>
  <c r="E7" i="7"/>
  <c r="E6" i="7"/>
  <c r="CP12" i="4"/>
  <c r="CP11" i="4"/>
  <c r="CP10" i="4"/>
  <c r="CP9" i="4"/>
  <c r="CP8" i="4"/>
  <c r="CP7" i="4"/>
  <c r="CP6" i="4"/>
  <c r="CP5" i="4"/>
  <c r="CP4" i="4"/>
  <c r="CL12" i="4"/>
  <c r="CL11" i="4"/>
  <c r="CL10" i="4"/>
  <c r="CL9" i="4"/>
  <c r="CL8" i="4"/>
  <c r="CL7" i="4"/>
  <c r="CL6" i="4"/>
  <c r="CL5" i="4"/>
  <c r="CL4" i="4"/>
  <c r="CH12" i="4"/>
  <c r="CH11" i="4"/>
  <c r="CH10" i="4"/>
  <c r="CH9" i="4"/>
  <c r="CH8" i="4"/>
  <c r="CH7" i="4"/>
  <c r="CH6" i="4"/>
  <c r="CH5" i="4"/>
  <c r="CH4" i="4"/>
  <c r="CD12" i="4"/>
  <c r="CD11" i="4"/>
  <c r="CD10" i="4"/>
  <c r="CD9" i="4"/>
  <c r="CD8" i="4"/>
  <c r="CD7" i="4"/>
  <c r="CD6" i="4"/>
  <c r="CD5" i="4"/>
  <c r="CD4" i="4"/>
  <c r="BZ12" i="4"/>
  <c r="BZ11" i="4"/>
  <c r="BZ10" i="4"/>
  <c r="BZ9" i="4"/>
  <c r="BZ8" i="4"/>
  <c r="BZ7" i="4"/>
  <c r="BZ6" i="4"/>
  <c r="BZ5" i="4"/>
  <c r="BZ4" i="4"/>
  <c r="BV12" i="4"/>
  <c r="BV11" i="4"/>
  <c r="BV10" i="4"/>
  <c r="BV9" i="4"/>
  <c r="BV8" i="4"/>
  <c r="BV7" i="4"/>
  <c r="BV6" i="4"/>
  <c r="BV5" i="4"/>
  <c r="BV4" i="4"/>
  <c r="BR12" i="4"/>
  <c r="BR11" i="4"/>
  <c r="BR10" i="4"/>
  <c r="BR9" i="4"/>
  <c r="BR8" i="4"/>
  <c r="BR7" i="4"/>
  <c r="BR6" i="4"/>
  <c r="BR5" i="4"/>
  <c r="BR4" i="4"/>
  <c r="BN12" i="4"/>
  <c r="BN11" i="4"/>
  <c r="BN10" i="4"/>
  <c r="BN9" i="4"/>
  <c r="BN8" i="4"/>
  <c r="BN7" i="4"/>
  <c r="BN6" i="4"/>
  <c r="BN5" i="4"/>
  <c r="BN4" i="4"/>
  <c r="BJ12" i="4"/>
  <c r="BJ11" i="4"/>
  <c r="BJ10" i="4"/>
  <c r="BJ9" i="4"/>
  <c r="BJ8" i="4"/>
  <c r="BJ7" i="4"/>
  <c r="BJ6" i="4"/>
  <c r="BJ5" i="4"/>
  <c r="BJ4" i="4"/>
  <c r="BF12" i="4"/>
  <c r="BF11" i="4"/>
  <c r="BF10" i="4"/>
  <c r="BF9" i="4"/>
  <c r="BF8" i="4"/>
  <c r="BF7" i="4"/>
  <c r="BF6" i="4"/>
  <c r="BF5" i="4"/>
  <c r="BF4" i="4"/>
  <c r="BB12" i="4"/>
  <c r="BB11" i="4"/>
  <c r="BB10" i="4"/>
  <c r="BB9" i="4"/>
  <c r="BB8" i="4"/>
  <c r="BB7" i="4"/>
  <c r="BB6" i="4"/>
  <c r="BB5" i="4"/>
  <c r="BB4" i="4"/>
  <c r="AX12" i="4"/>
  <c r="AX11" i="4"/>
  <c r="AX10" i="4"/>
  <c r="AX9" i="4"/>
  <c r="AX8" i="4"/>
  <c r="AX7" i="4"/>
  <c r="AX6" i="4"/>
  <c r="AX5" i="4"/>
  <c r="AX4" i="4"/>
  <c r="AT12" i="4"/>
  <c r="AT11" i="4"/>
  <c r="AT10" i="4"/>
  <c r="AT9" i="4"/>
  <c r="AT8" i="4"/>
  <c r="AT7" i="4"/>
  <c r="AT6" i="4"/>
  <c r="AT5" i="4"/>
  <c r="AT4" i="4"/>
  <c r="AP12" i="4"/>
  <c r="AP11" i="4"/>
  <c r="AP10" i="4"/>
  <c r="AP9" i="4"/>
  <c r="AP8" i="4"/>
  <c r="AP7" i="4"/>
  <c r="AP6" i="4"/>
  <c r="AP5" i="4"/>
  <c r="AP4" i="4"/>
  <c r="AL12" i="4"/>
  <c r="AL11" i="4"/>
  <c r="AL10" i="4"/>
  <c r="AL9" i="4"/>
  <c r="AL8" i="4"/>
  <c r="AL7" i="4"/>
  <c r="AL6" i="4"/>
  <c r="AL5" i="4"/>
  <c r="AL4" i="4"/>
  <c r="AH12" i="4"/>
  <c r="AH11" i="4"/>
  <c r="AH10" i="4"/>
  <c r="AH9" i="4"/>
  <c r="AH8" i="4"/>
  <c r="AH7" i="4"/>
  <c r="AH6" i="4"/>
  <c r="AH5" i="4"/>
  <c r="AH4" i="4"/>
  <c r="AD12" i="4"/>
  <c r="AD11" i="4"/>
  <c r="AD10" i="4"/>
  <c r="AD9" i="4"/>
  <c r="AD8" i="4"/>
  <c r="AD7" i="4"/>
  <c r="AD6" i="4"/>
  <c r="AD5" i="4"/>
  <c r="AD4" i="4"/>
  <c r="Z12" i="4"/>
  <c r="Z11" i="4"/>
  <c r="Z10" i="4"/>
  <c r="Z9" i="4"/>
  <c r="Z8" i="4"/>
  <c r="Z7" i="4"/>
  <c r="Z6" i="4"/>
  <c r="Z5" i="4"/>
  <c r="Z4" i="4"/>
  <c r="V12" i="4"/>
  <c r="V11" i="4"/>
  <c r="V10" i="4"/>
  <c r="V9" i="4"/>
  <c r="V8" i="4"/>
  <c r="V7" i="4"/>
  <c r="V6" i="4"/>
  <c r="V5" i="4"/>
  <c r="V4" i="4"/>
  <c r="R12" i="4"/>
  <c r="R11" i="4"/>
  <c r="R10" i="4"/>
  <c r="R9" i="4"/>
  <c r="R8" i="4"/>
  <c r="R7" i="4"/>
  <c r="R6" i="4"/>
  <c r="R5" i="4"/>
  <c r="R4" i="4"/>
  <c r="N12" i="4"/>
  <c r="N11" i="4"/>
  <c r="N10" i="4"/>
  <c r="N9" i="4"/>
  <c r="N8" i="4"/>
  <c r="N7" i="4"/>
  <c r="N6" i="4"/>
  <c r="N5" i="4"/>
  <c r="N4" i="4"/>
  <c r="J12" i="4"/>
  <c r="J11" i="4"/>
  <c r="J10" i="4"/>
  <c r="J9" i="4"/>
  <c r="J8" i="4"/>
  <c r="J7" i="4"/>
  <c r="J6" i="4"/>
  <c r="J5" i="4"/>
  <c r="J4" i="4"/>
  <c r="AL17" i="7" l="1"/>
  <c r="AL18" i="7" s="1"/>
  <c r="AL19" i="7" s="1"/>
  <c r="AF17" i="7"/>
  <c r="AF18" i="7" s="1"/>
  <c r="AF19" i="7" s="1"/>
  <c r="R13" i="4"/>
  <c r="R14" i="4" s="1"/>
  <c r="R15" i="4" s="1"/>
  <c r="CP13" i="4"/>
  <c r="CP14" i="4" s="1"/>
  <c r="CP15" i="4" s="1"/>
  <c r="AT13" i="4"/>
  <c r="AT14" i="4" s="1"/>
  <c r="AT15" i="4" s="1"/>
  <c r="W17" i="7"/>
  <c r="W18" i="7" s="1"/>
  <c r="W19" i="7" s="1"/>
  <c r="AD13" i="4"/>
  <c r="AD14" i="4" s="1"/>
  <c r="AD15" i="4" s="1"/>
  <c r="BF13" i="4"/>
  <c r="BF14" i="4" s="1"/>
  <c r="BF15" i="4" s="1"/>
  <c r="N13" i="4"/>
  <c r="N14" i="4" s="1"/>
  <c r="N15" i="4" s="1"/>
  <c r="BZ13" i="4"/>
  <c r="BZ14" i="4" s="1"/>
  <c r="BZ15" i="4" s="1"/>
  <c r="AX13" i="4"/>
  <c r="AX14" i="4" s="1"/>
  <c r="AX15" i="4" s="1"/>
  <c r="AL13" i="4"/>
  <c r="AL14" i="4" s="1"/>
  <c r="AL15" i="4" s="1"/>
  <c r="J13" i="4"/>
  <c r="J14" i="4" s="1"/>
  <c r="J15" i="4" s="1"/>
  <c r="CD13" i="4"/>
  <c r="CD14" i="4" s="1"/>
  <c r="CD15" i="4" s="1"/>
  <c r="BB13" i="4"/>
  <c r="BB14" i="4" s="1"/>
  <c r="BB15" i="4" s="1"/>
  <c r="CL13" i="4"/>
  <c r="CL14" i="4" s="1"/>
  <c r="CL15" i="4" s="1"/>
  <c r="BR13" i="4"/>
  <c r="BR14" i="4" s="1"/>
  <c r="BR15" i="4" s="1"/>
  <c r="Z13" i="4"/>
  <c r="Z14" i="4" s="1"/>
  <c r="Z15" i="4" s="1"/>
  <c r="V13" i="4"/>
  <c r="V14" i="4" s="1"/>
  <c r="V15" i="4" s="1"/>
  <c r="BV13" i="4"/>
  <c r="BV14" i="4" s="1"/>
  <c r="BV15" i="4" s="1"/>
  <c r="BN13" i="4"/>
  <c r="BN14" i="4" s="1"/>
  <c r="BN15" i="4" s="1"/>
  <c r="BJ13" i="4"/>
  <c r="BJ14" i="4" s="1"/>
  <c r="BJ15" i="4" s="1"/>
  <c r="CH13" i="4"/>
  <c r="CH14" i="4" s="1"/>
  <c r="CH15" i="4" s="1"/>
  <c r="AP13" i="4"/>
  <c r="AP14" i="4" s="1"/>
  <c r="AP15" i="4" s="1"/>
  <c r="BG17" i="7"/>
  <c r="BG18" i="7" s="1"/>
  <c r="BG19" i="7" s="1"/>
  <c r="F27" i="3" s="1"/>
  <c r="AO17" i="7"/>
  <c r="AO18" i="7" s="1"/>
  <c r="AO19" i="7" s="1"/>
  <c r="Z17" i="7"/>
  <c r="Z18" i="7" s="1"/>
  <c r="Z19" i="7" s="1"/>
  <c r="F16" i="3" s="1"/>
  <c r="AH13" i="4"/>
  <c r="AH14" i="4" s="1"/>
  <c r="AH15" i="4" s="1"/>
  <c r="K17" i="5" l="1"/>
  <c r="BS17" i="5"/>
  <c r="BS16" i="5"/>
  <c r="BS15" i="5"/>
  <c r="BS14" i="5"/>
  <c r="BS13" i="5"/>
  <c r="BS12" i="5"/>
  <c r="BS11" i="5"/>
  <c r="BS10" i="5"/>
  <c r="BS9" i="5"/>
  <c r="BS8" i="5"/>
  <c r="BS7" i="5"/>
  <c r="BS6" i="5"/>
  <c r="BP17" i="5"/>
  <c r="BP16" i="5"/>
  <c r="BP15" i="5"/>
  <c r="BP14" i="5"/>
  <c r="BP13" i="5"/>
  <c r="BP12" i="5"/>
  <c r="BP11" i="5"/>
  <c r="BP10" i="5"/>
  <c r="BP9" i="5"/>
  <c r="BP8" i="5"/>
  <c r="BP7" i="5"/>
  <c r="BP6" i="5"/>
  <c r="BM17" i="5"/>
  <c r="BM16" i="5"/>
  <c r="BM15" i="5"/>
  <c r="BM14" i="5"/>
  <c r="BM13" i="5"/>
  <c r="BM12" i="5"/>
  <c r="BM11" i="5"/>
  <c r="BM10" i="5"/>
  <c r="BM9" i="5"/>
  <c r="BM8" i="5"/>
  <c r="BM7" i="5"/>
  <c r="BJ17" i="5"/>
  <c r="BJ16" i="5"/>
  <c r="BJ15" i="5"/>
  <c r="BJ14" i="5"/>
  <c r="BJ13" i="5"/>
  <c r="BJ12" i="5"/>
  <c r="BJ11" i="5"/>
  <c r="BJ10" i="5"/>
  <c r="BJ9" i="5"/>
  <c r="BJ8" i="5"/>
  <c r="BJ7" i="5"/>
  <c r="BJ6" i="5"/>
  <c r="BG17" i="5"/>
  <c r="BG16" i="5"/>
  <c r="BG15" i="5"/>
  <c r="BG14" i="5"/>
  <c r="BG13" i="5"/>
  <c r="BG12" i="5"/>
  <c r="BG11" i="5"/>
  <c r="BG10" i="5"/>
  <c r="BG9" i="5"/>
  <c r="BG8" i="5"/>
  <c r="BG7" i="5"/>
  <c r="BG6" i="5"/>
  <c r="BD17" i="5"/>
  <c r="BD16" i="5"/>
  <c r="BD15" i="5"/>
  <c r="BD14" i="5"/>
  <c r="BD13" i="5"/>
  <c r="BD12" i="5"/>
  <c r="BD11" i="5"/>
  <c r="BD10" i="5"/>
  <c r="BD9" i="5"/>
  <c r="BD8" i="5"/>
  <c r="BD7" i="5"/>
  <c r="BD6" i="5"/>
  <c r="BA17" i="5"/>
  <c r="BA16" i="5"/>
  <c r="BA15" i="5"/>
  <c r="BA14" i="5"/>
  <c r="BA13" i="5"/>
  <c r="BA12" i="5"/>
  <c r="BA11" i="5"/>
  <c r="BA10" i="5"/>
  <c r="BA9" i="5"/>
  <c r="BA8" i="5"/>
  <c r="BA7" i="5"/>
  <c r="BA6" i="5"/>
  <c r="AX17" i="5"/>
  <c r="AX16" i="5"/>
  <c r="AX15" i="5"/>
  <c r="AX14" i="5"/>
  <c r="AX13" i="5"/>
  <c r="AX12" i="5"/>
  <c r="AX11" i="5"/>
  <c r="AX10" i="5"/>
  <c r="AX9" i="5"/>
  <c r="AX8" i="5"/>
  <c r="AX7" i="5"/>
  <c r="AX6" i="5"/>
  <c r="AU17" i="5"/>
  <c r="AU16" i="5"/>
  <c r="AU15" i="5"/>
  <c r="AU14" i="5"/>
  <c r="AU13" i="5"/>
  <c r="AU12" i="5"/>
  <c r="AU11" i="5"/>
  <c r="AU10" i="5"/>
  <c r="AU9" i="5"/>
  <c r="AU8" i="5"/>
  <c r="AU7" i="5"/>
  <c r="AU6" i="5"/>
  <c r="AR17" i="5"/>
  <c r="AR16" i="5"/>
  <c r="AR15" i="5"/>
  <c r="AR14" i="5"/>
  <c r="AR13" i="5"/>
  <c r="AR12" i="5"/>
  <c r="AR11" i="5"/>
  <c r="AR10" i="5"/>
  <c r="AR9" i="5"/>
  <c r="AR8" i="5"/>
  <c r="AR7" i="5"/>
  <c r="AR6" i="5"/>
  <c r="AO17" i="5"/>
  <c r="AO16" i="5"/>
  <c r="AO15" i="5"/>
  <c r="AO14" i="5"/>
  <c r="AO13" i="5"/>
  <c r="AO12" i="5"/>
  <c r="AO11" i="5"/>
  <c r="AO10" i="5"/>
  <c r="AO9" i="5"/>
  <c r="AO8" i="5"/>
  <c r="AO7" i="5"/>
  <c r="AO6" i="5"/>
  <c r="AL17" i="5"/>
  <c r="AL16" i="5"/>
  <c r="AL15" i="5"/>
  <c r="AL14" i="5"/>
  <c r="AL13" i="5"/>
  <c r="AL12" i="5"/>
  <c r="AL11" i="5"/>
  <c r="AL10" i="5"/>
  <c r="AL9" i="5"/>
  <c r="AL8" i="5"/>
  <c r="AL7" i="5"/>
  <c r="AL6" i="5"/>
  <c r="AI17" i="5"/>
  <c r="AI16" i="5"/>
  <c r="AI15" i="5"/>
  <c r="AI14" i="5"/>
  <c r="AI13" i="5"/>
  <c r="AI12" i="5"/>
  <c r="AI11" i="5"/>
  <c r="AI10" i="5"/>
  <c r="AI9" i="5"/>
  <c r="AI8" i="5"/>
  <c r="AI7" i="5"/>
  <c r="AI6" i="5"/>
  <c r="AF17" i="5"/>
  <c r="AF16" i="5"/>
  <c r="AF15" i="5"/>
  <c r="AF14" i="5"/>
  <c r="AF13" i="5"/>
  <c r="AF12" i="5"/>
  <c r="AF11" i="5"/>
  <c r="AF10" i="5"/>
  <c r="AF9" i="5"/>
  <c r="AF8" i="5"/>
  <c r="AF7" i="5"/>
  <c r="AF6" i="5"/>
  <c r="AC17" i="5"/>
  <c r="AC16" i="5"/>
  <c r="AC15" i="5"/>
  <c r="AC14" i="5"/>
  <c r="AC13" i="5"/>
  <c r="AC12" i="5"/>
  <c r="AC11" i="5"/>
  <c r="AC10" i="5"/>
  <c r="AC9" i="5"/>
  <c r="AC8" i="5"/>
  <c r="AC7" i="5"/>
  <c r="AC6" i="5"/>
  <c r="Z17" i="5"/>
  <c r="Z16" i="5"/>
  <c r="Z15" i="5"/>
  <c r="Z14" i="5"/>
  <c r="Z13" i="5"/>
  <c r="Z12" i="5"/>
  <c r="Z11" i="5"/>
  <c r="Z10" i="5"/>
  <c r="Z9" i="5"/>
  <c r="Z8" i="5"/>
  <c r="Z7" i="5"/>
  <c r="Z6" i="5"/>
  <c r="W17" i="5"/>
  <c r="W16" i="5"/>
  <c r="W15" i="5"/>
  <c r="W14" i="5"/>
  <c r="W13" i="5"/>
  <c r="W12" i="5"/>
  <c r="W11" i="5"/>
  <c r="W10" i="5"/>
  <c r="W9" i="5"/>
  <c r="W8" i="5"/>
  <c r="W6" i="5"/>
  <c r="T17" i="5"/>
  <c r="T16" i="5"/>
  <c r="T15" i="5"/>
  <c r="T14" i="5"/>
  <c r="T13" i="5"/>
  <c r="T12" i="5"/>
  <c r="T11" i="5"/>
  <c r="T10" i="5"/>
  <c r="T9" i="5"/>
  <c r="T8" i="5"/>
  <c r="T7" i="5"/>
  <c r="T6" i="5"/>
  <c r="Q17" i="5"/>
  <c r="Q16" i="5"/>
  <c r="Q15" i="5"/>
  <c r="Q14" i="5"/>
  <c r="Q13" i="5"/>
  <c r="Q12" i="5"/>
  <c r="Q11" i="5"/>
  <c r="Q10" i="5"/>
  <c r="Q9" i="5"/>
  <c r="Q8" i="5"/>
  <c r="Q7" i="5"/>
  <c r="Q6" i="5"/>
  <c r="N17" i="5"/>
  <c r="N16" i="5"/>
  <c r="N15" i="5"/>
  <c r="N14" i="5"/>
  <c r="N13" i="5"/>
  <c r="N12" i="5"/>
  <c r="N11" i="5"/>
  <c r="N10" i="5"/>
  <c r="N9" i="5"/>
  <c r="N8" i="5"/>
  <c r="N7" i="5"/>
  <c r="N6" i="5"/>
  <c r="K16" i="5"/>
  <c r="K15" i="5"/>
  <c r="K14" i="5"/>
  <c r="K13" i="5"/>
  <c r="K12" i="5"/>
  <c r="K11" i="5"/>
  <c r="K10" i="5"/>
  <c r="K9" i="5"/>
  <c r="K8" i="5"/>
  <c r="K7" i="5"/>
  <c r="K6" i="5"/>
  <c r="H17" i="5"/>
  <c r="H16" i="5"/>
  <c r="H15" i="5"/>
  <c r="H14" i="5"/>
  <c r="H13" i="5"/>
  <c r="H12" i="5"/>
  <c r="H11" i="5"/>
  <c r="H10" i="5"/>
  <c r="H9" i="5"/>
  <c r="H8" i="5"/>
  <c r="H7" i="5"/>
  <c r="H6" i="5"/>
  <c r="E17" i="5"/>
  <c r="E16" i="5"/>
  <c r="E15" i="5"/>
  <c r="E14" i="5"/>
  <c r="E13" i="5"/>
  <c r="E12" i="5"/>
  <c r="E10" i="5"/>
  <c r="E9" i="5"/>
  <c r="E8" i="5"/>
  <c r="E7" i="5"/>
  <c r="E6" i="5"/>
  <c r="BS18" i="5" l="1"/>
  <c r="BS19" i="5" s="1"/>
  <c r="BS20" i="5" s="1"/>
  <c r="AI18" i="5"/>
  <c r="AI19" i="5" s="1"/>
  <c r="AI20" i="5" s="1"/>
  <c r="W18" i="5"/>
  <c r="W19" i="5" s="1"/>
  <c r="W20" i="5" s="1"/>
  <c r="AR18" i="5"/>
  <c r="AR19" i="5" s="1"/>
  <c r="AR20" i="5" s="1"/>
  <c r="K18" i="5"/>
  <c r="K19" i="5" s="1"/>
  <c r="K20" i="5" s="1"/>
  <c r="E18" i="5"/>
  <c r="E19" i="5" s="1"/>
  <c r="E20" i="5" s="1"/>
  <c r="BG18" i="5"/>
  <c r="BG19" i="5" s="1"/>
  <c r="BG20" i="5" s="1"/>
  <c r="AL18" i="5"/>
  <c r="AL19" i="5" s="1"/>
  <c r="AL20" i="5" s="1"/>
  <c r="AC18" i="5"/>
  <c r="AC19" i="5" s="1"/>
  <c r="AC20" i="5" s="1"/>
  <c r="H18" i="5"/>
  <c r="H19" i="5" s="1"/>
  <c r="H20" i="5" s="1"/>
  <c r="BJ18" i="5"/>
  <c r="BJ19" i="5" s="1"/>
  <c r="BJ20" i="5" s="1"/>
  <c r="AO18" i="5"/>
  <c r="AO19" i="5" s="1"/>
  <c r="AO20" i="5" s="1"/>
  <c r="BP18" i="5"/>
  <c r="BP19" i="5" s="1"/>
  <c r="BP20" i="5" s="1"/>
  <c r="BA18" i="5"/>
  <c r="BA19" i="5" s="1"/>
  <c r="BA20" i="5" s="1"/>
  <c r="T18" i="5"/>
  <c r="T19" i="5" s="1"/>
  <c r="T20" i="5" s="1"/>
  <c r="Q18" i="5"/>
  <c r="Q19" i="5" s="1"/>
  <c r="Q20" i="5" s="1"/>
  <c r="BD18" i="5"/>
  <c r="BD19" i="5" s="1"/>
  <c r="BD20" i="5" s="1"/>
  <c r="AX18" i="5"/>
  <c r="AX19" i="5" s="1"/>
  <c r="AX20" i="5" s="1"/>
  <c r="AU18" i="5"/>
  <c r="AU19" i="5" s="1"/>
  <c r="AU20" i="5" s="1"/>
  <c r="BM18" i="5"/>
  <c r="BM19" i="5" s="1"/>
  <c r="BM20" i="5" s="1"/>
  <c r="AF18" i="5"/>
  <c r="AF19" i="5" s="1"/>
  <c r="AF20" i="5" s="1"/>
  <c r="Z18" i="5"/>
  <c r="Z19" i="5" s="1"/>
  <c r="Z20" i="5" s="1"/>
  <c r="N18" i="5"/>
  <c r="N19" i="5" s="1"/>
  <c r="N20" i="5" s="1"/>
  <c r="F12" i="4"/>
  <c r="F11" i="4"/>
  <c r="F10" i="4"/>
  <c r="F9" i="4"/>
  <c r="F8" i="4"/>
  <c r="F7" i="4"/>
  <c r="F6" i="4"/>
  <c r="F5" i="4"/>
  <c r="F4" i="4"/>
  <c r="F13" i="4" l="1"/>
  <c r="F14" i="4" s="1"/>
  <c r="F15" i="4" s="1"/>
  <c r="B31" i="3" l="1"/>
  <c r="B30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I9" i="1" l="1"/>
  <c r="Q9" i="1"/>
  <c r="R9" i="1" s="1"/>
  <c r="S9" i="1" s="1"/>
  <c r="T9" i="1" s="1"/>
  <c r="F21" i="3" l="1"/>
  <c r="Q23" i="1" l="1"/>
  <c r="Q21" i="1"/>
  <c r="D16" i="9" l="1"/>
  <c r="E16" i="9" s="1"/>
  <c r="I18" i="3" s="1"/>
  <c r="D13" i="9" l="1"/>
  <c r="E13" i="9" s="1"/>
  <c r="I14" i="3" s="1"/>
  <c r="F15" i="3" l="1"/>
  <c r="H31" i="3"/>
  <c r="H30" i="3"/>
  <c r="H29" i="3"/>
  <c r="H28" i="3"/>
  <c r="H27" i="3"/>
  <c r="H26" i="3"/>
  <c r="H25" i="3"/>
  <c r="H24" i="3"/>
  <c r="H22" i="3"/>
  <c r="H21" i="3"/>
  <c r="H20" i="3"/>
  <c r="H19" i="3"/>
  <c r="H18" i="3"/>
  <c r="H16" i="3"/>
  <c r="H15" i="3"/>
  <c r="H14" i="3"/>
  <c r="H13" i="3"/>
  <c r="H12" i="3"/>
  <c r="H11" i="3"/>
  <c r="H23" i="3" l="1"/>
  <c r="E30" i="3"/>
  <c r="E27" i="3"/>
  <c r="E26" i="3"/>
  <c r="E25" i="3"/>
  <c r="E24" i="3"/>
  <c r="E23" i="3"/>
  <c r="E20" i="3"/>
  <c r="E18" i="3"/>
  <c r="E17" i="3"/>
  <c r="E16" i="3"/>
  <c r="E15" i="3"/>
  <c r="E13" i="3"/>
  <c r="E14" i="3" l="1"/>
  <c r="E12" i="3"/>
  <c r="E28" i="3"/>
  <c r="E29" i="3"/>
  <c r="E31" i="3"/>
  <c r="E19" i="3"/>
  <c r="E21" i="3"/>
  <c r="E22" i="3"/>
  <c r="D30" i="3" l="1"/>
  <c r="D22" i="3"/>
  <c r="D18" i="3" l="1"/>
  <c r="D24" i="3"/>
  <c r="D26" i="3"/>
  <c r="D20" i="3"/>
  <c r="D31" i="3"/>
  <c r="D29" i="3"/>
  <c r="D28" i="3"/>
  <c r="D27" i="3"/>
  <c r="D25" i="3"/>
  <c r="D23" i="3"/>
  <c r="D21" i="3"/>
  <c r="D19" i="3"/>
  <c r="D17" i="3"/>
  <c r="D16" i="3"/>
  <c r="D15" i="3"/>
  <c r="D14" i="3"/>
  <c r="D13" i="3"/>
  <c r="D12" i="3"/>
  <c r="B29" i="3" l="1"/>
  <c r="Q28" i="1"/>
  <c r="R28" i="1" s="1"/>
  <c r="S28" i="1" s="1"/>
  <c r="T28" i="1" s="1"/>
  <c r="I28" i="1"/>
  <c r="Q27" i="1"/>
  <c r="R27" i="1" s="1"/>
  <c r="S27" i="1" s="1"/>
  <c r="T27" i="1" s="1"/>
  <c r="I27" i="1"/>
  <c r="Q26" i="1"/>
  <c r="I26" i="1"/>
  <c r="Q25" i="1"/>
  <c r="R25" i="1" s="1"/>
  <c r="S25" i="1" s="1"/>
  <c r="T25" i="1" s="1"/>
  <c r="I25" i="1"/>
  <c r="Q24" i="1"/>
  <c r="I24" i="1"/>
  <c r="I23" i="1"/>
  <c r="R23" i="1" s="1"/>
  <c r="S23" i="1" s="1"/>
  <c r="T23" i="1" s="1"/>
  <c r="Q22" i="1"/>
  <c r="I22" i="1"/>
  <c r="I21" i="1"/>
  <c r="R21" i="1" s="1"/>
  <c r="S21" i="1" s="1"/>
  <c r="T21" i="1" s="1"/>
  <c r="Q20" i="1"/>
  <c r="R20" i="1" s="1"/>
  <c r="S20" i="1" s="1"/>
  <c r="T20" i="1" s="1"/>
  <c r="I20" i="1"/>
  <c r="Q19" i="1"/>
  <c r="I19" i="1"/>
  <c r="Q18" i="1"/>
  <c r="I18" i="1"/>
  <c r="Q17" i="1"/>
  <c r="R17" i="1" s="1"/>
  <c r="S17" i="1" s="1"/>
  <c r="T17" i="1" s="1"/>
  <c r="I17" i="1"/>
  <c r="Q16" i="1"/>
  <c r="I16" i="1"/>
  <c r="Q15" i="1"/>
  <c r="I15" i="1"/>
  <c r="Q14" i="1"/>
  <c r="R14" i="1" s="1"/>
  <c r="S14" i="1" s="1"/>
  <c r="T14" i="1" s="1"/>
  <c r="I14" i="1"/>
  <c r="Q13" i="1"/>
  <c r="I13" i="1"/>
  <c r="Q12" i="1"/>
  <c r="I12" i="1"/>
  <c r="Q11" i="1"/>
  <c r="I11" i="1"/>
  <c r="Q10" i="1"/>
  <c r="I10" i="1"/>
  <c r="Q8" i="1"/>
  <c r="R8" i="1" s="1"/>
  <c r="S8" i="1" s="1"/>
  <c r="T8" i="1" s="1"/>
  <c r="I8" i="1"/>
  <c r="I6" i="1"/>
  <c r="I22" i="12"/>
  <c r="G28" i="3" s="1"/>
  <c r="I11" i="12"/>
  <c r="G17" i="3" s="1"/>
  <c r="I25" i="12"/>
  <c r="G31" i="3" s="1"/>
  <c r="I24" i="12"/>
  <c r="G30" i="3" s="1"/>
  <c r="I23" i="12"/>
  <c r="G29" i="3" s="1"/>
  <c r="I21" i="12"/>
  <c r="G27" i="3" s="1"/>
  <c r="I20" i="12"/>
  <c r="G26" i="3" s="1"/>
  <c r="I19" i="12"/>
  <c r="G25" i="3" s="1"/>
  <c r="I18" i="12"/>
  <c r="G24" i="3" s="1"/>
  <c r="I17" i="12"/>
  <c r="G23" i="3" s="1"/>
  <c r="I16" i="12"/>
  <c r="G22" i="3" s="1"/>
  <c r="I15" i="12"/>
  <c r="G21" i="3" s="1"/>
  <c r="I14" i="12"/>
  <c r="G20" i="3" s="1"/>
  <c r="I13" i="12"/>
  <c r="G19" i="3" s="1"/>
  <c r="I10" i="12"/>
  <c r="G16" i="3" s="1"/>
  <c r="I9" i="12"/>
  <c r="G15" i="3" s="1"/>
  <c r="I8" i="12"/>
  <c r="G14" i="3" s="1"/>
  <c r="I7" i="12"/>
  <c r="G13" i="3" s="1"/>
  <c r="I6" i="12"/>
  <c r="G12" i="3" s="1"/>
  <c r="I5" i="12"/>
  <c r="G11" i="3" s="1"/>
  <c r="I4" i="12"/>
  <c r="G10" i="3" s="1"/>
  <c r="I3" i="12"/>
  <c r="G9" i="3" s="1"/>
  <c r="E19" i="10"/>
  <c r="F19" i="10"/>
  <c r="G19" i="10"/>
  <c r="H19" i="10"/>
  <c r="I19" i="10"/>
  <c r="J19" i="10"/>
  <c r="G51" i="10"/>
  <c r="H51" i="10" s="1"/>
  <c r="I51" i="10" s="1"/>
  <c r="G52" i="10"/>
  <c r="H52" i="10" s="1"/>
  <c r="I52" i="10" s="1"/>
  <c r="G53" i="10"/>
  <c r="H53" i="10" s="1"/>
  <c r="I53" i="10" s="1"/>
  <c r="G54" i="10"/>
  <c r="H54" i="10" s="1"/>
  <c r="I54" i="10" s="1"/>
  <c r="R24" i="1" l="1"/>
  <c r="S24" i="1" s="1"/>
  <c r="T24" i="1" s="1"/>
  <c r="C27" i="3" s="1"/>
  <c r="K27" i="3" s="1"/>
  <c r="R15" i="1"/>
  <c r="S15" i="1" s="1"/>
  <c r="T15" i="1" s="1"/>
  <c r="C18" i="3" s="1"/>
  <c r="I12" i="12"/>
  <c r="G18" i="3"/>
  <c r="R10" i="1"/>
  <c r="S10" i="1" s="1"/>
  <c r="T10" i="1" s="1"/>
  <c r="R22" i="1"/>
  <c r="S22" i="1" s="1"/>
  <c r="T22" i="1" s="1"/>
  <c r="R26" i="1"/>
  <c r="S26" i="1" s="1"/>
  <c r="T26" i="1" s="1"/>
  <c r="C29" i="3" s="1"/>
  <c r="R19" i="1"/>
  <c r="S19" i="1" s="1"/>
  <c r="T19" i="1" s="1"/>
  <c r="C22" i="3" s="1"/>
  <c r="K22" i="3" s="1"/>
  <c r="R18" i="1"/>
  <c r="S18" i="1" s="1"/>
  <c r="T18" i="1" s="1"/>
  <c r="C21" i="3" s="1"/>
  <c r="R16" i="1"/>
  <c r="S16" i="1" s="1"/>
  <c r="T16" i="1" s="1"/>
  <c r="C19" i="3" s="1"/>
  <c r="R13" i="1"/>
  <c r="S13" i="1" s="1"/>
  <c r="T13" i="1" s="1"/>
  <c r="C16" i="3" s="1"/>
  <c r="R12" i="1"/>
  <c r="S12" i="1" s="1"/>
  <c r="T12" i="1" s="1"/>
  <c r="C15" i="3" s="1"/>
  <c r="K15" i="3" s="1"/>
  <c r="R11" i="1"/>
  <c r="S11" i="1" s="1"/>
  <c r="T11" i="1" s="1"/>
  <c r="C14" i="3" s="1"/>
  <c r="K14" i="3" s="1"/>
  <c r="C31" i="3"/>
  <c r="C25" i="3"/>
  <c r="K25" i="3" s="1"/>
  <c r="C23" i="3"/>
  <c r="K23" i="3" s="1"/>
  <c r="C28" i="3"/>
  <c r="K28" i="3" s="1"/>
  <c r="C13" i="3"/>
  <c r="K13" i="3" s="1"/>
  <c r="C11" i="3"/>
  <c r="C26" i="3"/>
  <c r="K26" i="3" s="1"/>
  <c r="C30" i="3"/>
  <c r="K30" i="3" s="1"/>
  <c r="C17" i="3"/>
  <c r="K17" i="3" s="1"/>
  <c r="C24" i="3"/>
  <c r="K24" i="3" s="1"/>
  <c r="C20" i="3"/>
  <c r="K20" i="3" s="1"/>
  <c r="G3" i="10"/>
  <c r="H3" i="10" s="1"/>
  <c r="F11" i="10"/>
  <c r="F12" i="10" s="1"/>
  <c r="G10" i="10"/>
  <c r="H10" i="10" s="1"/>
  <c r="I10" i="10" s="1"/>
  <c r="J10" i="10" s="1"/>
  <c r="K10" i="10" s="1"/>
  <c r="L10" i="10" s="1"/>
  <c r="L11" i="10" s="1"/>
  <c r="L12" i="10" s="1"/>
  <c r="F4" i="10"/>
  <c r="F5" i="10" s="1"/>
  <c r="K31" i="3" l="1"/>
  <c r="K29" i="3"/>
  <c r="K19" i="3"/>
  <c r="K18" i="3"/>
  <c r="K16" i="3"/>
  <c r="K21" i="3"/>
  <c r="C12" i="3"/>
  <c r="K12" i="3" s="1"/>
  <c r="G11" i="10"/>
  <c r="G12" i="10" s="1"/>
  <c r="K11" i="10"/>
  <c r="K12" i="10" s="1"/>
  <c r="I11" i="10"/>
  <c r="I12" i="10" s="1"/>
  <c r="H11" i="10"/>
  <c r="H12" i="10" s="1"/>
  <c r="J11" i="10"/>
  <c r="J12" i="10" s="1"/>
  <c r="I3" i="10"/>
  <c r="H4" i="10"/>
  <c r="H5" i="10" s="1"/>
  <c r="G4" i="10"/>
  <c r="G5" i="10" s="1"/>
  <c r="I10" i="9"/>
  <c r="I11" i="9" s="1"/>
  <c r="I12" i="9" s="1"/>
  <c r="J16" i="9" s="1"/>
  <c r="I4" i="10" l="1"/>
  <c r="I5" i="10" s="1"/>
  <c r="J3" i="10"/>
  <c r="E11" i="3"/>
  <c r="E9" i="3"/>
  <c r="D11" i="3" l="1"/>
  <c r="H9" i="3"/>
  <c r="E10" i="3"/>
  <c r="J4" i="10"/>
  <c r="J5" i="10" s="1"/>
  <c r="K3" i="10"/>
  <c r="B9" i="3"/>
  <c r="Q7" i="1"/>
  <c r="I7" i="1"/>
  <c r="R7" i="1" l="1"/>
  <c r="S7" i="1" s="1"/>
  <c r="T7" i="1" s="1"/>
  <c r="C10" i="3" s="1"/>
  <c r="K11" i="3"/>
  <c r="D9" i="3"/>
  <c r="D10" i="3"/>
  <c r="K4" i="10"/>
  <c r="K5" i="10" s="1"/>
  <c r="L3" i="10"/>
  <c r="L4" i="10" s="1"/>
  <c r="L5" i="10" s="1"/>
  <c r="Q6" i="1"/>
  <c r="R6" i="1" l="1"/>
  <c r="S6" i="1" s="1"/>
  <c r="T6" i="1" s="1"/>
  <c r="C9" i="3" s="1"/>
  <c r="K9" i="3" s="1"/>
  <c r="K10" i="3"/>
</calcChain>
</file>

<file path=xl/sharedStrings.xml><?xml version="1.0" encoding="utf-8"?>
<sst xmlns="http://schemas.openxmlformats.org/spreadsheetml/2006/main" count="1122" uniqueCount="254">
  <si>
    <t>Presupuesto Planificado Total</t>
  </si>
  <si>
    <t>Planificado Grupo 51</t>
  </si>
  <si>
    <t>Planificado Grupo 53</t>
  </si>
  <si>
    <t>Planificado Grupo 57</t>
  </si>
  <si>
    <t>Planificado Grupo 58</t>
  </si>
  <si>
    <t>Planificado Grupo 84</t>
  </si>
  <si>
    <t>Planificado Grupo 99</t>
  </si>
  <si>
    <t>% de Ejecución</t>
  </si>
  <si>
    <t>POA</t>
  </si>
  <si>
    <t>Presupuesto Codificado Total</t>
  </si>
  <si>
    <t>Devengado Grupo 51</t>
  </si>
  <si>
    <t>Devengado Grupo 53</t>
  </si>
  <si>
    <t>Devengado Grupo 57</t>
  </si>
  <si>
    <t>Devengado Grupo 58</t>
  </si>
  <si>
    <t>Devengado Grupo 84</t>
  </si>
  <si>
    <t>Devengado Grupo 99</t>
  </si>
  <si>
    <t>E-sigef</t>
  </si>
  <si>
    <t>DP</t>
  </si>
  <si>
    <t>Azuay</t>
  </si>
  <si>
    <t>Planificado en el período</t>
  </si>
  <si>
    <t>Devengado en el período</t>
  </si>
  <si>
    <t>Bolívar</t>
  </si>
  <si>
    <t>Cañar</t>
  </si>
  <si>
    <t>Objetivo Operativo</t>
  </si>
  <si>
    <t>Indicadores</t>
  </si>
  <si>
    <t>Meta Período</t>
  </si>
  <si>
    <t>Resultado Período</t>
  </si>
  <si>
    <t>Incrementar la efectividad en la administración e implementación de las políticas ambientales establecidas en el ámbito de su competencia y jurisdicción MEDIANTE acciones y procesos de control, regularización, seguimiento y capacitación</t>
  </si>
  <si>
    <t>Porcentaje de auditorías ambientales de cumplimiento con pronunciamiento</t>
  </si>
  <si>
    <t>Porcentaje de informes ambientales de cumplimiento con pronunciamiento</t>
  </si>
  <si>
    <t>Porcentaje de procesos administrativos forestales con resolución</t>
  </si>
  <si>
    <t>Porcentaje de procesos administrativos de Vida Silvestre con resolución</t>
  </si>
  <si>
    <t>AZUAY</t>
  </si>
  <si>
    <t>BOLÍVAR</t>
  </si>
  <si>
    <t>CAÑAR</t>
  </si>
  <si>
    <t>PROMEDIO</t>
  </si>
  <si>
    <t>Área</t>
  </si>
  <si>
    <t>Indicador</t>
  </si>
  <si>
    <t>% Cumplimiento</t>
  </si>
  <si>
    <t>Prevención</t>
  </si>
  <si>
    <t>Registros Ambientales</t>
  </si>
  <si>
    <t>Licencias Ambientales</t>
  </si>
  <si>
    <t>Control</t>
  </si>
  <si>
    <t>Declaraciones Anuales de Desechos Peligrosos y Especiales</t>
  </si>
  <si>
    <t>Denuncias</t>
  </si>
  <si>
    <t>Otros</t>
  </si>
  <si>
    <t>Promedio</t>
  </si>
  <si>
    <t>Depósitos, industrias, centros de acopio de productos forestales verificados</t>
  </si>
  <si>
    <t>Madera decomisada en base a resoluciones de procesos administrativos</t>
  </si>
  <si>
    <t>Inspecciones a centros de tenencia y manejo de flora o fauna silvestre sea por oficio o denuncia</t>
  </si>
  <si>
    <t>Unidad Forestal</t>
  </si>
  <si>
    <t>Denuncias por delitos en contra de la flora y fauna silvestre</t>
  </si>
  <si>
    <t>Operativos de control forestal en carretera</t>
  </si>
  <si>
    <t>Atendidas / Realizadas</t>
  </si>
  <si>
    <t>Atención a solicitudes de adjudicaciones de tierra en BVP</t>
  </si>
  <si>
    <t>Seguimiento y actualización a planes de manejo integral de Bosques y Vegetación Protectores</t>
  </si>
  <si>
    <t>Solicitadas / Planificadas / Ingresadas</t>
  </si>
  <si>
    <r>
      <t>Autorizaciones  de recolección con fines científicos</t>
    </r>
    <r>
      <rPr>
        <sz val="10"/>
        <rFont val="Calibri"/>
        <family val="2"/>
      </rPr>
      <t xml:space="preserve"> </t>
    </r>
  </si>
  <si>
    <t>Atención a las interacciones de animales silvestres con la seguridad, salud humana y la propiedad privada (Conflicto gente – fauna)</t>
  </si>
  <si>
    <t>Operativos realizados por infracciones y/o delitos en contra de la flora y la fauna silvestre</t>
  </si>
  <si>
    <t>Recorridos de control y vigilancia en el mes</t>
  </si>
  <si>
    <t xml:space="preserve">Promedio </t>
  </si>
  <si>
    <t xml:space="preserve">Derrames ocurridos en la provincia, ubicados en la franja marino costera </t>
  </si>
  <si>
    <t>Inspecciones de control en la franja marino costera</t>
  </si>
  <si>
    <t>Denuncias receptadas en la franja marino costera</t>
  </si>
  <si>
    <t>Denuncias atendidas en contra de la flora y fauna marino costera</t>
  </si>
  <si>
    <t>Operativos realizados por infracciones y delitos en contra de la flora y la fauna marino costera</t>
  </si>
  <si>
    <t>Inspecciones a centros de tenencia y manejo de flora o fauna silvestre marino costero sea por oficio o denuncia</t>
  </si>
  <si>
    <t>Calidad Ambiental en las zonas marino costeras</t>
  </si>
  <si>
    <t>Unidad de Biodiversidad / Vida Silvestre</t>
  </si>
  <si>
    <t>Áreas Protegidas Marino Costeras</t>
  </si>
  <si>
    <t>Solicitadas / Planificadas / Reportadas</t>
  </si>
  <si>
    <t>Atención a autorizaciones de investigación científica biológicas en la franja marino costera</t>
  </si>
  <si>
    <t>Atención a autorizaciones de importación y exportación de flora y fauna marino costero</t>
  </si>
  <si>
    <t>En Ejecución</t>
  </si>
  <si>
    <t>Pastaza</t>
  </si>
  <si>
    <t>Etiquetas de fila</t>
  </si>
  <si>
    <t>Total general</t>
  </si>
  <si>
    <t>Cumplidos y en Ejecución</t>
  </si>
  <si>
    <t>Rangos</t>
  </si>
  <si>
    <t>Calificación</t>
  </si>
  <si>
    <t>CALIFICACIÓN TOTAL</t>
  </si>
  <si>
    <t>GPR</t>
  </si>
  <si>
    <t>GABINETES ITINERANTES</t>
  </si>
  <si>
    <t>BUENO</t>
  </si>
  <si>
    <t>DIRECCIONES PROVINCIALES</t>
  </si>
  <si>
    <t>DIRECCIÓN PROVINCIAL DEL AMBIENTE DE AZUAY</t>
  </si>
  <si>
    <t>DIRECCIÓN PROVINCIAL DEL AMBIENTE DE BOLÍVAR</t>
  </si>
  <si>
    <t>GESTIÓN CALIDAD AMBIENTAL</t>
  </si>
  <si>
    <t>GESTIÓN PATRIMONIO NATURAL</t>
  </si>
  <si>
    <t>GESTIÓN MARINO COSTERA</t>
  </si>
  <si>
    <t>EDUCACIÓN AMBIENTAL</t>
  </si>
  <si>
    <t>Unidad de Vida Silvestre</t>
  </si>
  <si>
    <t>Áreas Protegidas</t>
  </si>
  <si>
    <t>EJECUCIÓN PRESUPUESTARIA</t>
  </si>
  <si>
    <t>N/A</t>
  </si>
  <si>
    <t>T.absoluto</t>
  </si>
  <si>
    <t>1 - 2</t>
  </si>
  <si>
    <t>1,1 - 1,2 ….. 2,0</t>
  </si>
  <si>
    <t>0,1 - 0,9</t>
  </si>
  <si>
    <t>0,1 - 0,2 ….. 0,9</t>
  </si>
  <si>
    <t>2 - 3</t>
  </si>
  <si>
    <t>2,1 - 2,2 ….. 3,0</t>
  </si>
  <si>
    <t>3 - 4</t>
  </si>
  <si>
    <t>3,1 - 3,2 ….. 4,0</t>
  </si>
  <si>
    <t>4 - 5</t>
  </si>
  <si>
    <t>4,1 - 4,2 ….. 5,0</t>
  </si>
  <si>
    <t>5 - 6</t>
  </si>
  <si>
    <t>5,1 - 5,2 ….. 6,0</t>
  </si>
  <si>
    <t>6 - 7</t>
  </si>
  <si>
    <t>6,1 - 6,2 ….. 7,0</t>
  </si>
  <si>
    <t>7 - 8</t>
  </si>
  <si>
    <t>7,1 - 7,2 ….. 8,0</t>
  </si>
  <si>
    <t>8 - 9</t>
  </si>
  <si>
    <t>9 - 9,9</t>
  </si>
  <si>
    <t>9,1 - 9,2 ….. 9,9</t>
  </si>
  <si>
    <t>10,1 - 11</t>
  </si>
  <si>
    <t>11,1 - 12</t>
  </si>
  <si>
    <t>8,9 - 8,8 ….. 8,0</t>
  </si>
  <si>
    <t>9,9 - 9,8 ….. 9,0</t>
  </si>
  <si>
    <t>12,1 - 13</t>
  </si>
  <si>
    <t>7,9 - 7,8 ….. 7,0</t>
  </si>
  <si>
    <t>13,1 - 14</t>
  </si>
  <si>
    <t>6,9 - 6,8 ….. 6,0</t>
  </si>
  <si>
    <t>14,1 - 15</t>
  </si>
  <si>
    <t>5,9 - 5,8 ….. 5,0</t>
  </si>
  <si>
    <t>15,1 - 16</t>
  </si>
  <si>
    <t>4,9 - 4,8 ….. 4,0</t>
  </si>
  <si>
    <t>16,1 - 17</t>
  </si>
  <si>
    <t>3,9 - 3,8 ….. 3,0</t>
  </si>
  <si>
    <t>17,1 - 18</t>
  </si>
  <si>
    <t>2,9 - 2,8 ….. 2,0</t>
  </si>
  <si>
    <t>18,1 - 19</t>
  </si>
  <si>
    <t>1,9 - 1,8 ….. 1,0</t>
  </si>
  <si>
    <t>19,1 - 20</t>
  </si>
  <si>
    <t>0,9 - 0,8 ….. 0,0</t>
  </si>
  <si>
    <t>Evaluación</t>
  </si>
  <si>
    <t>&gt; 20</t>
  </si>
  <si>
    <t>Ministerio del Ambiente</t>
  </si>
  <si>
    <t>Coordinación General de Planificación Ambiental</t>
  </si>
  <si>
    <t>Dirección de Información, Seguimiento y Evaluación</t>
  </si>
  <si>
    <t>CALIFICACIONES</t>
  </si>
  <si>
    <t>Gestión (%)</t>
  </si>
  <si>
    <t>RESOLUCIÓN DE CONFLICTOS</t>
  </si>
  <si>
    <t>Cumplimiento</t>
  </si>
  <si>
    <t>8,1 - 8,2 ….. 9,0</t>
  </si>
  <si>
    <t>Denuncias de talas ilegales</t>
  </si>
  <si>
    <t>Recorridos de Control y Vigilancia en la zona marino costera en el periodo</t>
  </si>
  <si>
    <t>Número de mantenimientos de infraestructura marino costera en el periodo</t>
  </si>
  <si>
    <t>MUY BUENO</t>
  </si>
  <si>
    <t>MALO</t>
  </si>
  <si>
    <t>GESTIÓN JURÍDICA</t>
  </si>
  <si>
    <t>Provincia</t>
  </si>
  <si>
    <t>Bolivar</t>
  </si>
  <si>
    <t>Carchi</t>
  </si>
  <si>
    <t>Chimborazo</t>
  </si>
  <si>
    <t>Cotopaxi</t>
  </si>
  <si>
    <t>El Oro</t>
  </si>
  <si>
    <t>Esmeraldas</t>
  </si>
  <si>
    <t>Guayas</t>
  </si>
  <si>
    <t>Imbabura</t>
  </si>
  <si>
    <t>Loja</t>
  </si>
  <si>
    <t>Los Rios</t>
  </si>
  <si>
    <t>Manabí</t>
  </si>
  <si>
    <t>Napo</t>
  </si>
  <si>
    <t>Orellana</t>
  </si>
  <si>
    <t>Pichincha</t>
  </si>
  <si>
    <t>Santa Elena</t>
  </si>
  <si>
    <t>Santo Domingo</t>
  </si>
  <si>
    <t xml:space="preserve">Sucumbíos </t>
  </si>
  <si>
    <t>Tungurahua</t>
  </si>
  <si>
    <t>Iniciados en el Periodo</t>
  </si>
  <si>
    <t>Total procesos acumulados iniciados</t>
  </si>
  <si>
    <t>Total procesos acumulados resueltos</t>
  </si>
  <si>
    <t>Resueltos del periodo</t>
  </si>
  <si>
    <t>Los Ríos</t>
  </si>
  <si>
    <t>Morona Santiago</t>
  </si>
  <si>
    <t>Sucumbíos</t>
  </si>
  <si>
    <t>Zamora Chinchipe</t>
  </si>
  <si>
    <t>CARCHI</t>
  </si>
  <si>
    <t>CHIMBORAZO</t>
  </si>
  <si>
    <t>COTOPAXI</t>
  </si>
  <si>
    <t>EL ORO</t>
  </si>
  <si>
    <t>ESMERALDAS</t>
  </si>
  <si>
    <t>GUAYAS</t>
  </si>
  <si>
    <t>IMBABURA</t>
  </si>
  <si>
    <t>LOJA</t>
  </si>
  <si>
    <t>LOS RÍOS</t>
  </si>
  <si>
    <t>MANABÍ</t>
  </si>
  <si>
    <t>MORONA SANTIAGO</t>
  </si>
  <si>
    <t>NAPO</t>
  </si>
  <si>
    <t>ORELLANA</t>
  </si>
  <si>
    <t>PASTAZA</t>
  </si>
  <si>
    <t>PICHINCHA</t>
  </si>
  <si>
    <t>SANTA ELENA</t>
  </si>
  <si>
    <t>SANTO DOMINGO</t>
  </si>
  <si>
    <t>SUCUMBÍOS</t>
  </si>
  <si>
    <t>TUNGURAHUA</t>
  </si>
  <si>
    <t>ZAMORA CHINCHIPE</t>
  </si>
  <si>
    <t>DIRECCIÓN PROVINCIAL DEL AMBIENTE DE CAÑAR</t>
  </si>
  <si>
    <t>DIRECCIÓN PROVINCIAL DEL AMBIENTE DE CARCHI</t>
  </si>
  <si>
    <t>DIRECCIÓN PROVINCIAL DEL AMBIENTE DE CHIMBORAZO</t>
  </si>
  <si>
    <t>DIRECCIÓN PROVINCIAL DEL AMBIENTE DE COTOPAXI</t>
  </si>
  <si>
    <t>DIRECCIÓN PROVINCIAL DEL AMBIENTE DE EL ORO</t>
  </si>
  <si>
    <t>DIRECCIÓN PROVINCIAL DEL AMBIENTE DE ESMERALDAS</t>
  </si>
  <si>
    <t>DIRECCIÓN PROVINCIAL DEL AMBIENTE DE GUAYAS</t>
  </si>
  <si>
    <t>DIRECCIÓN PROVINCIAL DEL AMBIENTE DE IMBABURA</t>
  </si>
  <si>
    <t>DIRECCIÓN PROVINCIAL DEL AMBIENTE DE LOJA</t>
  </si>
  <si>
    <t>DIRECCIÓN PROVINCIAL DEL AMBIENTE DE LOS RÍOS</t>
  </si>
  <si>
    <t>DIRECCIÓN PROVINCIAL DEL AMBIENTE DE MANABÍ</t>
  </si>
  <si>
    <t>DIRECCIÓN PROVINCIAL DEL AMBIENTE DE MORONA SANTIAGO</t>
  </si>
  <si>
    <t>DIRECCIÓN PROVINCIAL DEL AMBIENTE DE NAPO</t>
  </si>
  <si>
    <t>DIRECCIÓN PROVINCIAL DEL AMBIENTE DE ORELLANA</t>
  </si>
  <si>
    <t>DIRECCIÓN PROVINCIAL DEL AMBIENTE DE PASTAZA</t>
  </si>
  <si>
    <t>DIRECCIÓN PROVINCIAL DEL AMBIENTE DE PICHINCHA</t>
  </si>
  <si>
    <t>DIRECCIÓN PROVINCIAL DEL AMBIENTE DE SANTA ELENA</t>
  </si>
  <si>
    <t>DIRECCIÓN PROVINCIAL DEL AMBIENTE DE SANTO DOMINGO</t>
  </si>
  <si>
    <t>DIRECCIÓN PROVINCIAL DEL AMBIENTE DE SUCUMBÍOS</t>
  </si>
  <si>
    <t>DIRECCIÓN PROVINCIAL DEL AMBIENTE DE TUNGURAHUA</t>
  </si>
  <si>
    <t>Denuncias de talas de manglar</t>
  </si>
  <si>
    <t>Descripción Gabinete</t>
  </si>
  <si>
    <t>Apoyo en declaratoria de área de conservación municipal en Urcuquí</t>
  </si>
  <si>
    <t>Daño Ambiental por la Refinería La Libertad</t>
  </si>
  <si>
    <t>Estado Gestión Compromiso</t>
  </si>
  <si>
    <t>Cuenta de Estado Gestión Compromiso</t>
  </si>
  <si>
    <t>Total Imbabura</t>
  </si>
  <si>
    <t>Total Santa Elena</t>
  </si>
  <si>
    <t>Auditorias Ambientales de Cumplimiento (Incluye TDRs)</t>
  </si>
  <si>
    <t>Planes de Acción y Planes Emergentes (Revisión y Pronunciamiento)</t>
  </si>
  <si>
    <t>Registro de Generador de Desechos Peligrosos y Especiales</t>
  </si>
  <si>
    <t>Inspecciones de Control y Seguimiento</t>
  </si>
  <si>
    <t>No. Intervenciones Planificadas</t>
  </si>
  <si>
    <t xml:space="preserve">No. Intervenciones Realizadas </t>
  </si>
  <si>
    <t># de participantes</t>
  </si>
  <si>
    <t>Mujeres</t>
  </si>
  <si>
    <t>Hombres</t>
  </si>
  <si>
    <t xml:space="preserve">  8,0 - 10,0</t>
  </si>
  <si>
    <t xml:space="preserve">  5,0 - 7,9</t>
  </si>
  <si>
    <t xml:space="preserve">  0,1 - 4,9</t>
  </si>
  <si>
    <t>DIRECCIÓn PROVINCIAL DEL AMBIENTE DE ZAMORA CHINCHIPE</t>
  </si>
  <si>
    <t>Ingresados / Reprogramados</t>
  </si>
  <si>
    <t>Atendidos</t>
  </si>
  <si>
    <t>Pendientes</t>
  </si>
  <si>
    <t>Inspección de pesca indiscriminada  en el río San Pablo, sector el Moral, cantón La Maná, provincia de Cotopaxi.</t>
  </si>
  <si>
    <t>Total Cotopaxi</t>
  </si>
  <si>
    <t>Porcentaje de atención a denuncias a través del portal MAE Transparente</t>
  </si>
  <si>
    <t xml:space="preserve">Porcentaje de operativos de control de vida silvestre </t>
  </si>
  <si>
    <t>Porcentaje de operativos de control forestal</t>
  </si>
  <si>
    <t>Porcentaje de madera decomisada donada, rematada, dada de baja y traspaso</t>
  </si>
  <si>
    <t>Porcentaje de inspecciones preliminares a programas de manejo forestal y bosque nativo</t>
  </si>
  <si>
    <t>EVALUACIÓN DIRECCIONES PROVINCIALES ENERO 2017</t>
  </si>
  <si>
    <t>Cumplido</t>
  </si>
  <si>
    <t>Fuente: Fichas de gestión de las Direcciones Provinciales - Ministerio del Ambiente</t>
  </si>
  <si>
    <r>
      <rPr>
        <sz val="11"/>
        <color theme="1"/>
        <rFont val="Calibri"/>
        <family val="2"/>
        <scheme val="minor"/>
      </rPr>
      <t>Elaborado por</t>
    </r>
    <r>
      <rPr>
        <b/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Calibri"/>
        <family val="2"/>
        <scheme val="minor"/>
      </rPr>
      <t>Dirección de Información, Seguimiento y Evaluación DISE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</si>
</sst>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€_-;\-* #,##0.00\ _€_-;_-* &quot;-&quot;??\ _€_-;_-@_-"/>
    <numFmt numFmtId="165" formatCode="&quot;$&quot;\ #,##0.00_);[Red]\(&quot;$&quot;\ #,##0.00\)"/>
    <numFmt numFmtId="166" formatCode="_(* #,##0.00_);_(* \(#,##0.00\);_(* &quot;-&quot;??_);_(@_)"/>
    <numFmt numFmtId="167" formatCode="dd/mm/yyyy;@"/>
    <numFmt numFmtId="168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8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1"/>
      <color indexed="63"/>
      <name val="Calibri"/>
      <family val="2"/>
      <charset val="1"/>
    </font>
    <font>
      <sz val="11"/>
      <color indexed="8"/>
      <name val="Calibri"/>
      <family val="2"/>
      <charset val="1"/>
    </font>
    <font>
      <sz val="10"/>
      <color indexed="8"/>
      <name val="Calibri"/>
      <family val="2"/>
      <scheme val="minor"/>
    </font>
    <font>
      <sz val="10"/>
      <name val="Calibri"/>
      <family val="2"/>
    </font>
    <font>
      <b/>
      <u/>
      <sz val="11"/>
      <color theme="1"/>
      <name val="Calibri"/>
      <family val="2"/>
      <scheme val="minor"/>
    </font>
    <font>
      <b/>
      <u/>
      <sz val="10"/>
      <name val="Arial"/>
      <family val="2"/>
    </font>
    <font>
      <sz val="11"/>
      <color theme="1"/>
      <name val="Calibri"/>
      <family val="2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 tint="0.34998626667073579"/>
      <name val="Calibri"/>
      <family val="2"/>
      <scheme val="minor"/>
    </font>
    <font>
      <b/>
      <sz val="14"/>
      <color theme="0" tint="-0.34998626667073579"/>
      <name val="Calibri"/>
      <family val="2"/>
      <scheme val="minor"/>
    </font>
    <font>
      <sz val="14"/>
      <color theme="0" tint="-0.34998626667073579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indexed="27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42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0" fontId="10" fillId="4" borderId="2"/>
    <xf numFmtId="9" fontId="11" fillId="0" borderId="0"/>
    <xf numFmtId="0" fontId="6" fillId="0" borderId="0"/>
    <xf numFmtId="0" fontId="19" fillId="0" borderId="0" applyNumberFormat="0" applyFill="0" applyBorder="0" applyAlignment="0" applyProtection="0"/>
  </cellStyleXfs>
  <cellXfs count="239">
    <xf numFmtId="0" fontId="0" fillId="0" borderId="0" xfId="0"/>
    <xf numFmtId="165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wrapText="1"/>
    </xf>
    <xf numFmtId="9" fontId="0" fillId="0" borderId="0" xfId="2" applyFont="1"/>
    <xf numFmtId="0" fontId="0" fillId="0" borderId="0" xfId="0" applyAlignment="1">
      <alignment horizontal="center"/>
    </xf>
    <xf numFmtId="166" fontId="0" fillId="0" borderId="0" xfId="1" applyFont="1"/>
    <xf numFmtId="0" fontId="0" fillId="0" borderId="0" xfId="0" applyAlignment="1"/>
    <xf numFmtId="0" fontId="2" fillId="0" borderId="0" xfId="0" applyFont="1"/>
    <xf numFmtId="0" fontId="0" fillId="0" borderId="1" xfId="0" applyBorder="1" applyAlignment="1">
      <alignment wrapText="1"/>
    </xf>
    <xf numFmtId="166" fontId="0" fillId="0" borderId="1" xfId="1" applyFont="1" applyBorder="1"/>
    <xf numFmtId="9" fontId="0" fillId="0" borderId="1" xfId="2" applyFont="1" applyBorder="1"/>
    <xf numFmtId="0" fontId="7" fillId="3" borderId="1" xfId="4" applyFont="1" applyFill="1" applyBorder="1" applyAlignment="1">
      <alignment horizontal="center" vertical="center"/>
    </xf>
    <xf numFmtId="0" fontId="7" fillId="3" borderId="1" xfId="4" applyFont="1" applyFill="1" applyBorder="1" applyAlignment="1">
      <alignment horizontal="center" vertical="center" wrapText="1"/>
    </xf>
    <xf numFmtId="0" fontId="12" fillId="0" borderId="1" xfId="5" applyNumberFormat="1" applyFont="1" applyFill="1" applyBorder="1" applyAlignment="1">
      <alignment vertical="center" wrapText="1"/>
    </xf>
    <xf numFmtId="9" fontId="7" fillId="0" borderId="1" xfId="6" applyFont="1" applyBorder="1" applyAlignment="1" applyProtection="1">
      <alignment vertical="center" wrapText="1"/>
    </xf>
    <xf numFmtId="0" fontId="12" fillId="5" borderId="1" xfId="5" applyNumberFormat="1" applyFont="1" applyFill="1" applyBorder="1" applyAlignment="1">
      <alignment vertical="center" wrapText="1"/>
    </xf>
    <xf numFmtId="0" fontId="12" fillId="0" borderId="1" xfId="4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wrapText="1"/>
    </xf>
    <xf numFmtId="0" fontId="9" fillId="0" borderId="1" xfId="4" applyFont="1" applyFill="1" applyBorder="1" applyAlignment="1">
      <alignment vertical="center" wrapText="1"/>
    </xf>
    <xf numFmtId="0" fontId="9" fillId="0" borderId="1" xfId="4" applyFont="1" applyBorder="1" applyAlignment="1">
      <alignment vertical="center"/>
    </xf>
    <xf numFmtId="9" fontId="0" fillId="0" borderId="0" xfId="0" applyNumberFormat="1"/>
    <xf numFmtId="0" fontId="9" fillId="0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2" fillId="0" borderId="1" xfId="7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0" fontId="9" fillId="0" borderId="1" xfId="0" applyFont="1" applyFill="1" applyBorder="1" applyAlignment="1">
      <alignment vertical="center" wrapText="1" shrinkToFit="1"/>
    </xf>
    <xf numFmtId="9" fontId="9" fillId="0" borderId="1" xfId="2" applyFont="1" applyFill="1" applyBorder="1" applyAlignment="1">
      <alignment vertical="center"/>
    </xf>
    <xf numFmtId="166" fontId="4" fillId="0" borderId="1" xfId="1" applyFont="1" applyBorder="1" applyAlignment="1">
      <alignment vertical="center"/>
    </xf>
    <xf numFmtId="166" fontId="4" fillId="0" borderId="1" xfId="1" applyFont="1" applyFill="1" applyBorder="1" applyAlignment="1">
      <alignment vertical="center"/>
    </xf>
    <xf numFmtId="9" fontId="4" fillId="0" borderId="1" xfId="2" applyFont="1" applyBorder="1" applyAlignment="1">
      <alignment vertical="center"/>
    </xf>
    <xf numFmtId="0" fontId="0" fillId="0" borderId="1" xfId="0" applyBorder="1" applyAlignment="1">
      <alignment vertical="center"/>
    </xf>
    <xf numFmtId="0" fontId="7" fillId="7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10" fontId="14" fillId="0" borderId="0" xfId="0" applyNumberFormat="1" applyFont="1" applyFill="1" applyAlignment="1"/>
    <xf numFmtId="9" fontId="15" fillId="0" borderId="0" xfId="0" applyNumberFormat="1" applyFont="1" applyFill="1" applyAlignment="1"/>
    <xf numFmtId="10" fontId="17" fillId="0" borderId="0" xfId="0" applyNumberFormat="1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166" fontId="5" fillId="9" borderId="0" xfId="1" applyFont="1" applyFill="1"/>
    <xf numFmtId="166" fontId="5" fillId="10" borderId="0" xfId="1" applyFont="1" applyFill="1"/>
    <xf numFmtId="9" fontId="2" fillId="0" borderId="1" xfId="2" applyFont="1" applyBorder="1" applyAlignment="1">
      <alignment horizontal="center"/>
    </xf>
    <xf numFmtId="2" fontId="0" fillId="0" borderId="0" xfId="0" applyNumberFormat="1"/>
    <xf numFmtId="168" fontId="0" fillId="0" borderId="0" xfId="0" applyNumberFormat="1"/>
    <xf numFmtId="168" fontId="0" fillId="0" borderId="0" xfId="2" applyNumberFormat="1" applyFont="1" applyAlignment="1">
      <alignment horizontal="center"/>
    </xf>
    <xf numFmtId="168" fontId="0" fillId="0" borderId="0" xfId="0" applyNumberFormat="1" applyAlignment="1">
      <alignment horizontal="center"/>
    </xf>
    <xf numFmtId="168" fontId="1" fillId="0" borderId="0" xfId="2" applyNumberFormat="1" applyFont="1" applyAlignment="1">
      <alignment horizontal="center"/>
    </xf>
    <xf numFmtId="0" fontId="0" fillId="0" borderId="8" xfId="0" applyBorder="1"/>
    <xf numFmtId="0" fontId="0" fillId="0" borderId="6" xfId="0" applyBorder="1"/>
    <xf numFmtId="0" fontId="0" fillId="0" borderId="7" xfId="0" applyBorder="1"/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6" borderId="12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9" xfId="0" applyNumberFormat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11" borderId="20" xfId="0" applyNumberFormat="1" applyFill="1" applyBorder="1" applyAlignment="1">
      <alignment horizontal="center"/>
    </xf>
    <xf numFmtId="49" fontId="0" fillId="0" borderId="21" xfId="0" applyNumberFormat="1" applyFont="1" applyFill="1" applyBorder="1" applyAlignment="1">
      <alignment horizontal="center"/>
    </xf>
    <xf numFmtId="49" fontId="0" fillId="0" borderId="22" xfId="0" applyNumberFormat="1" applyFont="1" applyFill="1" applyBorder="1" applyAlignment="1">
      <alignment horizontal="center"/>
    </xf>
    <xf numFmtId="49" fontId="0" fillId="0" borderId="22" xfId="0" applyNumberFormat="1" applyBorder="1" applyAlignment="1">
      <alignment horizontal="center"/>
    </xf>
    <xf numFmtId="49" fontId="16" fillId="0" borderId="22" xfId="0" applyNumberFormat="1" applyFont="1" applyBorder="1" applyAlignment="1">
      <alignment horizontal="center"/>
    </xf>
    <xf numFmtId="49" fontId="0" fillId="11" borderId="22" xfId="0" applyNumberFormat="1" applyFill="1" applyBorder="1" applyAlignment="1">
      <alignment horizontal="center"/>
    </xf>
    <xf numFmtId="49" fontId="0" fillId="0" borderId="23" xfId="0" applyNumberFormat="1" applyBorder="1" applyAlignment="1">
      <alignment horizontal="center"/>
    </xf>
    <xf numFmtId="0" fontId="22" fillId="9" borderId="0" xfId="0" applyFont="1" applyFill="1" applyBorder="1" applyAlignment="1">
      <alignment horizontal="center"/>
    </xf>
    <xf numFmtId="0" fontId="22" fillId="12" borderId="0" xfId="0" applyFont="1" applyFill="1" applyBorder="1" applyAlignment="1">
      <alignment horizontal="center"/>
    </xf>
    <xf numFmtId="168" fontId="0" fillId="0" borderId="19" xfId="0" applyNumberFormat="1" applyBorder="1" applyAlignment="1">
      <alignment horizontal="center"/>
    </xf>
    <xf numFmtId="9" fontId="0" fillId="0" borderId="0" xfId="0" applyNumberFormat="1" applyAlignment="1">
      <alignment horizontal="center"/>
    </xf>
    <xf numFmtId="0" fontId="0" fillId="13" borderId="0" xfId="0" applyFill="1"/>
    <xf numFmtId="0" fontId="0" fillId="11" borderId="22" xfId="0" applyNumberFormat="1" applyFill="1" applyBorder="1" applyAlignment="1">
      <alignment horizontal="center"/>
    </xf>
    <xf numFmtId="168" fontId="0" fillId="11" borderId="0" xfId="0" applyNumberFormat="1" applyFill="1" applyAlignment="1">
      <alignment horizontal="center"/>
    </xf>
    <xf numFmtId="49" fontId="0" fillId="0" borderId="22" xfId="0" applyNumberFormat="1" applyFill="1" applyBorder="1" applyAlignment="1">
      <alignment horizontal="center"/>
    </xf>
    <xf numFmtId="0" fontId="0" fillId="0" borderId="20" xfId="0" applyNumberFormat="1" applyFill="1" applyBorder="1" applyAlignment="1">
      <alignment horizontal="center"/>
    </xf>
    <xf numFmtId="0" fontId="0" fillId="0" borderId="0" xfId="0" applyFill="1"/>
    <xf numFmtId="9" fontId="14" fillId="0" borderId="0" xfId="0" applyNumberFormat="1" applyFont="1" applyFill="1"/>
    <xf numFmtId="0" fontId="14" fillId="0" borderId="0" xfId="0" applyFont="1" applyFill="1"/>
    <xf numFmtId="0" fontId="0" fillId="0" borderId="22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/>
    <xf numFmtId="0" fontId="26" fillId="0" borderId="0" xfId="0" applyFont="1" applyAlignment="1">
      <alignment horizontal="center" vertical="center" wrapText="1"/>
    </xf>
    <xf numFmtId="168" fontId="20" fillId="0" borderId="0" xfId="8" applyNumberFormat="1" applyFont="1" applyBorder="1" applyAlignment="1">
      <alignment horizontal="center" vertical="center"/>
    </xf>
    <xf numFmtId="0" fontId="0" fillId="0" borderId="0" xfId="1" applyNumberFormat="1" applyFont="1" applyBorder="1" applyAlignment="1">
      <alignment horizontal="center" vertical="center"/>
    </xf>
    <xf numFmtId="168" fontId="20" fillId="0" borderId="17" xfId="8" applyNumberFormat="1" applyFont="1" applyBorder="1" applyAlignment="1">
      <alignment horizontal="center" vertical="center"/>
    </xf>
    <xf numFmtId="0" fontId="0" fillId="0" borderId="17" xfId="1" applyNumberFormat="1" applyFont="1" applyBorder="1" applyAlignment="1">
      <alignment horizontal="center" vertical="center"/>
    </xf>
    <xf numFmtId="168" fontId="20" fillId="0" borderId="18" xfId="8" applyNumberFormat="1" applyFont="1" applyBorder="1" applyAlignment="1">
      <alignment horizontal="center" vertical="center"/>
    </xf>
    <xf numFmtId="0" fontId="0" fillId="0" borderId="18" xfId="1" applyNumberFormat="1" applyFont="1" applyBorder="1" applyAlignment="1">
      <alignment horizontal="center" vertical="center"/>
    </xf>
    <xf numFmtId="0" fontId="5" fillId="15" borderId="0" xfId="0" applyFont="1" applyFill="1" applyBorder="1" applyAlignment="1">
      <alignment horizontal="center" vertical="center" wrapText="1"/>
    </xf>
    <xf numFmtId="0" fontId="5" fillId="14" borderId="0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5" fillId="8" borderId="0" xfId="0" applyFont="1" applyFill="1" applyBorder="1" applyAlignment="1">
      <alignment horizontal="center"/>
    </xf>
    <xf numFmtId="0" fontId="5" fillId="16" borderId="0" xfId="0" applyFont="1" applyFill="1" applyBorder="1" applyAlignment="1">
      <alignment horizontal="center"/>
    </xf>
    <xf numFmtId="0" fontId="27" fillId="6" borderId="0" xfId="0" applyFont="1" applyFill="1" applyBorder="1" applyAlignment="1">
      <alignment horizontal="center"/>
    </xf>
    <xf numFmtId="0" fontId="0" fillId="17" borderId="0" xfId="0" applyFill="1" applyBorder="1" applyAlignment="1">
      <alignment horizontal="center"/>
    </xf>
    <xf numFmtId="168" fontId="0" fillId="0" borderId="18" xfId="2" applyNumberFormat="1" applyFont="1" applyBorder="1" applyAlignment="1">
      <alignment horizontal="center"/>
    </xf>
    <xf numFmtId="168" fontId="18" fillId="0" borderId="18" xfId="2" applyNumberFormat="1" applyFont="1" applyBorder="1" applyAlignment="1">
      <alignment horizontal="center"/>
    </xf>
    <xf numFmtId="166" fontId="28" fillId="10" borderId="0" xfId="1" applyFont="1" applyFill="1" applyAlignment="1">
      <alignment horizontal="center"/>
    </xf>
    <xf numFmtId="166" fontId="28" fillId="9" borderId="0" xfId="1" applyFont="1" applyFill="1" applyAlignment="1">
      <alignment horizontal="center"/>
    </xf>
    <xf numFmtId="0" fontId="29" fillId="10" borderId="0" xfId="0" applyFont="1" applyFill="1" applyBorder="1" applyAlignment="1">
      <alignment horizontal="center"/>
    </xf>
    <xf numFmtId="0" fontId="29" fillId="9" borderId="0" xfId="0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7" fillId="3" borderId="1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wrapText="1"/>
    </xf>
    <xf numFmtId="0" fontId="7" fillId="3" borderId="1" xfId="4" applyFont="1" applyFill="1" applyBorder="1" applyAlignment="1">
      <alignment horizontal="center" vertical="center" wrapText="1"/>
    </xf>
    <xf numFmtId="0" fontId="7" fillId="3" borderId="1" xfId="4" applyFont="1" applyFill="1" applyBorder="1" applyAlignment="1">
      <alignment horizontal="center" vertical="center"/>
    </xf>
    <xf numFmtId="168" fontId="0" fillId="0" borderId="0" xfId="2" applyNumberFormat="1" applyFont="1" applyFill="1" applyAlignment="1">
      <alignment horizontal="center"/>
    </xf>
    <xf numFmtId="0" fontId="0" fillId="0" borderId="1" xfId="0" applyFill="1" applyBorder="1"/>
    <xf numFmtId="9" fontId="0" fillId="0" borderId="1" xfId="2" applyFont="1" applyFill="1" applyBorder="1" applyAlignment="1">
      <alignment horizontal="center"/>
    </xf>
    <xf numFmtId="166" fontId="5" fillId="10" borderId="0" xfId="1" applyFont="1" applyFill="1" applyAlignment="1">
      <alignment vertical="center"/>
    </xf>
    <xf numFmtId="166" fontId="5" fillId="9" borderId="0" xfId="1" applyFont="1" applyFill="1" applyAlignment="1">
      <alignment vertical="center"/>
    </xf>
    <xf numFmtId="168" fontId="0" fillId="0" borderId="1" xfId="2" applyNumberFormat="1" applyFont="1" applyBorder="1" applyAlignment="1">
      <alignment horizontal="center"/>
    </xf>
    <xf numFmtId="168" fontId="0" fillId="0" borderId="0" xfId="0" applyNumberFormat="1" applyFill="1"/>
    <xf numFmtId="166" fontId="5" fillId="10" borderId="1" xfId="1" applyFont="1" applyFill="1" applyBorder="1"/>
    <xf numFmtId="166" fontId="5" fillId="9" borderId="1" xfId="1" applyFont="1" applyFill="1" applyBorder="1"/>
    <xf numFmtId="0" fontId="0" fillId="0" borderId="0" xfId="0" applyFill="1" applyBorder="1" applyAlignment="1">
      <alignment horizontal="center"/>
    </xf>
    <xf numFmtId="9" fontId="0" fillId="0" borderId="0" xfId="0" applyNumberFormat="1" applyFill="1" applyBorder="1" applyAlignment="1">
      <alignment horizontal="center"/>
    </xf>
    <xf numFmtId="166" fontId="5" fillId="0" borderId="0" xfId="1" applyFont="1" applyFill="1" applyBorder="1"/>
    <xf numFmtId="168" fontId="0" fillId="0" borderId="0" xfId="2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7" fillId="3" borderId="1" xfId="4" applyFont="1" applyFill="1" applyBorder="1" applyAlignment="1">
      <alignment horizontal="center" vertical="center" wrapText="1"/>
    </xf>
    <xf numFmtId="0" fontId="7" fillId="3" borderId="1" xfId="4" applyFont="1" applyFill="1" applyBorder="1" applyAlignment="1">
      <alignment horizontal="center" vertical="center" wrapText="1"/>
    </xf>
    <xf numFmtId="168" fontId="0" fillId="0" borderId="0" xfId="0" applyNumberFormat="1" applyFill="1" applyAlignment="1">
      <alignment horizontal="center"/>
    </xf>
    <xf numFmtId="0" fontId="9" fillId="0" borderId="1" xfId="5" applyNumberFormat="1" applyFont="1" applyFill="1" applyBorder="1" applyAlignment="1">
      <alignment vertical="center"/>
    </xf>
    <xf numFmtId="0" fontId="9" fillId="0" borderId="1" xfId="4" applyFont="1" applyFill="1" applyBorder="1" applyAlignment="1">
      <alignment vertical="center"/>
    </xf>
    <xf numFmtId="168" fontId="30" fillId="0" borderId="17" xfId="8" applyNumberFormat="1" applyFont="1" applyBorder="1" applyAlignment="1">
      <alignment horizontal="center" vertical="center"/>
    </xf>
    <xf numFmtId="0" fontId="7" fillId="3" borderId="1" xfId="4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9" fontId="9" fillId="0" borderId="11" xfId="2" applyFont="1" applyBorder="1" applyAlignment="1"/>
    <xf numFmtId="166" fontId="5" fillId="10" borderId="1" xfId="1" applyFont="1" applyFill="1" applyBorder="1" applyAlignment="1">
      <alignment horizontal="center" vertical="center"/>
    </xf>
    <xf numFmtId="166" fontId="5" fillId="9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8" xfId="0" applyBorder="1" applyAlignment="1"/>
    <xf numFmtId="0" fontId="0" fillId="13" borderId="0" xfId="0" applyFill="1" applyAlignment="1">
      <alignment horizontal="center"/>
    </xf>
    <xf numFmtId="168" fontId="18" fillId="8" borderId="17" xfId="1" applyNumberFormat="1" applyFont="1" applyFill="1" applyBorder="1" applyAlignment="1">
      <alignment horizontal="center" vertical="center"/>
    </xf>
    <xf numFmtId="168" fontId="18" fillId="6" borderId="17" xfId="1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168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 wrapText="1"/>
    </xf>
    <xf numFmtId="49" fontId="0" fillId="0" borderId="23" xfId="0" applyNumberFormat="1" applyFill="1" applyBorder="1" applyAlignment="1">
      <alignment horizontal="center"/>
    </xf>
    <xf numFmtId="9" fontId="2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0" fontId="0" fillId="0" borderId="18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5" fillId="8" borderId="0" xfId="0" applyFont="1" applyFill="1" applyBorder="1" applyAlignment="1">
      <alignment horizontal="center" vertical="center" wrapText="1"/>
    </xf>
    <xf numFmtId="0" fontId="0" fillId="0" borderId="1" xfId="0" applyFont="1" applyFill="1" applyBorder="1"/>
    <xf numFmtId="167" fontId="0" fillId="0" borderId="1" xfId="0" applyNumberFormat="1" applyFont="1" applyFill="1" applyBorder="1"/>
    <xf numFmtId="0" fontId="7" fillId="7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/>
    <xf numFmtId="0" fontId="0" fillId="0" borderId="0" xfId="0" applyBorder="1" applyAlignment="1">
      <alignment horizontal="center"/>
    </xf>
    <xf numFmtId="0" fontId="0" fillId="0" borderId="24" xfId="0" applyBorder="1" applyAlignment="1">
      <alignment horizontal="center"/>
    </xf>
    <xf numFmtId="168" fontId="0" fillId="0" borderId="0" xfId="0" applyNumberFormat="1" applyFont="1"/>
    <xf numFmtId="2" fontId="0" fillId="0" borderId="1" xfId="0" applyNumberFormat="1" applyBorder="1" applyAlignment="1">
      <alignment vertical="center"/>
    </xf>
    <xf numFmtId="168" fontId="0" fillId="0" borderId="1" xfId="2" applyNumberFormat="1" applyFont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7" fillId="3" borderId="1" xfId="4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/>
    </xf>
    <xf numFmtId="0" fontId="12" fillId="0" borderId="1" xfId="4" applyFont="1" applyFill="1" applyBorder="1" applyAlignment="1">
      <alignment vertical="center" wrapText="1"/>
    </xf>
    <xf numFmtId="9" fontId="7" fillId="0" borderId="1" xfId="6" applyFont="1" applyFill="1" applyBorder="1" applyAlignment="1" applyProtection="1">
      <alignment vertical="center" wrapText="1"/>
    </xf>
    <xf numFmtId="0" fontId="9" fillId="0" borderId="0" xfId="4" applyFont="1" applyFill="1" applyBorder="1" applyAlignment="1">
      <alignment wrapText="1"/>
    </xf>
    <xf numFmtId="167" fontId="0" fillId="0" borderId="1" xfId="0" applyNumberFormat="1" applyFont="1" applyFill="1" applyBorder="1" applyAlignment="1">
      <alignment wrapText="1"/>
    </xf>
    <xf numFmtId="166" fontId="0" fillId="0" borderId="0" xfId="0" applyNumberFormat="1" applyAlignment="1">
      <alignment wrapText="1"/>
    </xf>
    <xf numFmtId="0" fontId="0" fillId="0" borderId="1" xfId="0" quotePrefix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right" vertical="center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26" fillId="0" borderId="0" xfId="0" applyFont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6" fontId="2" fillId="0" borderId="8" xfId="1" applyFont="1" applyBorder="1" applyAlignment="1">
      <alignment horizontal="center"/>
    </xf>
    <xf numFmtId="166" fontId="2" fillId="0" borderId="7" xfId="1" applyFont="1" applyBorder="1" applyAlignment="1">
      <alignment horizontal="center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3" xfId="4" applyFont="1" applyFill="1" applyBorder="1" applyAlignment="1">
      <alignment horizontal="center" wrapText="1"/>
    </xf>
    <xf numFmtId="0" fontId="8" fillId="0" borderId="5" xfId="4" applyFont="1" applyFill="1" applyBorder="1" applyAlignment="1">
      <alignment horizontal="center" wrapText="1"/>
    </xf>
    <xf numFmtId="0" fontId="8" fillId="0" borderId="1" xfId="4" applyFont="1" applyBorder="1" applyAlignment="1">
      <alignment horizontal="center" vertical="center"/>
    </xf>
    <xf numFmtId="0" fontId="8" fillId="0" borderId="9" xfId="4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center"/>
    </xf>
    <xf numFmtId="0" fontId="8" fillId="0" borderId="11" xfId="4" applyFont="1" applyBorder="1" applyAlignment="1">
      <alignment horizontal="center" vertical="center"/>
    </xf>
    <xf numFmtId="0" fontId="7" fillId="3" borderId="3" xfId="4" applyFont="1" applyFill="1" applyBorder="1" applyAlignment="1">
      <alignment horizontal="center" vertical="center" wrapText="1"/>
    </xf>
    <xf numFmtId="0" fontId="7" fillId="3" borderId="4" xfId="4" applyFont="1" applyFill="1" applyBorder="1" applyAlignment="1">
      <alignment horizontal="center" vertical="center" wrapText="1"/>
    </xf>
    <xf numFmtId="0" fontId="7" fillId="3" borderId="5" xfId="4" applyFont="1" applyFill="1" applyBorder="1" applyAlignment="1">
      <alignment horizontal="center" vertical="center" wrapText="1"/>
    </xf>
    <xf numFmtId="0" fontId="7" fillId="3" borderId="15" xfId="4" applyFont="1" applyFill="1" applyBorder="1" applyAlignment="1">
      <alignment horizontal="center" vertical="center" wrapText="1"/>
    </xf>
    <xf numFmtId="0" fontId="7" fillId="3" borderId="16" xfId="4" applyFont="1" applyFill="1" applyBorder="1" applyAlignment="1">
      <alignment horizontal="center" vertical="center" wrapText="1"/>
    </xf>
    <xf numFmtId="0" fontId="7" fillId="3" borderId="1" xfId="4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7" fillId="3" borderId="1" xfId="4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 shrinkToFit="1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1" xfId="0" applyFont="1" applyFill="1" applyBorder="1" applyAlignment="1">
      <alignment horizontal="center" vertical="center" wrapText="1" shrinkToFit="1"/>
    </xf>
    <xf numFmtId="0" fontId="0" fillId="0" borderId="6" xfId="0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7" fillId="7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6" fontId="5" fillId="9" borderId="9" xfId="1" applyFont="1" applyFill="1" applyBorder="1" applyAlignment="1">
      <alignment horizontal="center" vertical="center"/>
    </xf>
    <xf numFmtId="166" fontId="5" fillId="9" borderId="11" xfId="1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166" fontId="5" fillId="10" borderId="9" xfId="1" applyFont="1" applyFill="1" applyBorder="1" applyAlignment="1">
      <alignment horizontal="center" vertical="center"/>
    </xf>
    <xf numFmtId="166" fontId="5" fillId="10" borderId="11" xfId="1" applyFont="1" applyFill="1" applyBorder="1" applyAlignment="1">
      <alignment horizontal="center" vertical="center"/>
    </xf>
  </cellXfs>
  <cellStyles count="9">
    <cellStyle name="Hipervínculo" xfId="8" builtinId="8"/>
    <cellStyle name="Millares" xfId="1" builtinId="3"/>
    <cellStyle name="Millares 3" xfId="3"/>
    <cellStyle name="Normal" xfId="0" builtinId="0"/>
    <cellStyle name="Normal 2" xfId="7"/>
    <cellStyle name="Normal 3" xfId="4"/>
    <cellStyle name="Porcentaje" xfId="2" builtinId="5"/>
    <cellStyle name="Porcentaje 2 2" xfId="6"/>
    <cellStyle name="TableStyleLight1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Resumen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Resumen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Resumen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Resumen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Resumen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Resumen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Resumen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Resumen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Resumen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333374</xdr:colOff>
      <xdr:row>1</xdr:row>
      <xdr:rowOff>84666</xdr:rowOff>
    </xdr:from>
    <xdr:to>
      <xdr:col>0</xdr:col>
      <xdr:colOff>2117065</xdr:colOff>
      <xdr:row>4</xdr:row>
      <xdr:rowOff>84667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4" y="275166"/>
          <a:ext cx="1783691" cy="635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2836332</xdr:colOff>
      <xdr:row>34</xdr:row>
      <xdr:rowOff>95250</xdr:rowOff>
    </xdr:from>
    <xdr:to>
      <xdr:col>3</xdr:col>
      <xdr:colOff>158749</xdr:colOff>
      <xdr:row>38</xdr:row>
      <xdr:rowOff>127000</xdr:rowOff>
    </xdr:to>
    <xdr:sp macro="" textlink="">
      <xdr:nvSpPr>
        <xdr:cNvPr id="6" name="Rectángulo redondeado 5"/>
        <xdr:cNvSpPr/>
      </xdr:nvSpPr>
      <xdr:spPr>
        <a:xfrm>
          <a:off x="2836332" y="10170583"/>
          <a:ext cx="3280834" cy="793750"/>
        </a:xfrm>
        <a:prstGeom prst="roundRect">
          <a:avLst/>
        </a:prstGeom>
        <a:noFill/>
        <a:ln w="34925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C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0</xdr:row>
      <xdr:rowOff>95250</xdr:rowOff>
    </xdr:from>
    <xdr:to>
      <xdr:col>0</xdr:col>
      <xdr:colOff>519500</xdr:colOff>
      <xdr:row>2</xdr:row>
      <xdr:rowOff>63500</xdr:rowOff>
    </xdr:to>
    <xdr:sp macro="" textlink="">
      <xdr:nvSpPr>
        <xdr:cNvPr id="2" name="1 Extracto">
          <a:hlinkClick xmlns:r="http://schemas.openxmlformats.org/officeDocument/2006/relationships" r:id="rId1"/>
        </xdr:cNvPr>
        <xdr:cNvSpPr/>
      </xdr:nvSpPr>
      <xdr:spPr>
        <a:xfrm rot="16200000">
          <a:off x="228000" y="153000"/>
          <a:ext cx="349250" cy="233750"/>
        </a:xfrm>
        <a:prstGeom prst="flowChartExtra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EC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211667</xdr:colOff>
      <xdr:row>0</xdr:row>
      <xdr:rowOff>105833</xdr:rowOff>
    </xdr:from>
    <xdr:to>
      <xdr:col>0</xdr:col>
      <xdr:colOff>445417</xdr:colOff>
      <xdr:row>1</xdr:row>
      <xdr:rowOff>264583</xdr:rowOff>
    </xdr:to>
    <xdr:sp macro="" textlink="">
      <xdr:nvSpPr>
        <xdr:cNvPr id="2" name="1 Extracto">
          <a:hlinkClick xmlns:r="http://schemas.openxmlformats.org/officeDocument/2006/relationships" r:id="rId1"/>
        </xdr:cNvPr>
        <xdr:cNvSpPr/>
      </xdr:nvSpPr>
      <xdr:spPr>
        <a:xfrm rot="16200000">
          <a:off x="153917" y="163583"/>
          <a:ext cx="349250" cy="233750"/>
        </a:xfrm>
        <a:prstGeom prst="flowChartExtra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EC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169333</xdr:colOff>
      <xdr:row>0</xdr:row>
      <xdr:rowOff>84667</xdr:rowOff>
    </xdr:from>
    <xdr:to>
      <xdr:col>0</xdr:col>
      <xdr:colOff>403083</xdr:colOff>
      <xdr:row>2</xdr:row>
      <xdr:rowOff>52917</xdr:rowOff>
    </xdr:to>
    <xdr:sp macro="" textlink="">
      <xdr:nvSpPr>
        <xdr:cNvPr id="2" name="1 Extracto">
          <a:hlinkClick xmlns:r="http://schemas.openxmlformats.org/officeDocument/2006/relationships" r:id="rId1"/>
        </xdr:cNvPr>
        <xdr:cNvSpPr/>
      </xdr:nvSpPr>
      <xdr:spPr>
        <a:xfrm rot="16200000">
          <a:off x="111583" y="142417"/>
          <a:ext cx="349250" cy="233750"/>
        </a:xfrm>
        <a:prstGeom prst="flowChartExtra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EC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232832</xdr:colOff>
      <xdr:row>0</xdr:row>
      <xdr:rowOff>105832</xdr:rowOff>
    </xdr:from>
    <xdr:to>
      <xdr:col>0</xdr:col>
      <xdr:colOff>455999</xdr:colOff>
      <xdr:row>1</xdr:row>
      <xdr:rowOff>179914</xdr:rowOff>
    </xdr:to>
    <xdr:sp macro="" textlink="">
      <xdr:nvSpPr>
        <xdr:cNvPr id="2" name="1 Extracto">
          <a:hlinkClick xmlns:r="http://schemas.openxmlformats.org/officeDocument/2006/relationships" r:id="rId1"/>
        </xdr:cNvPr>
        <xdr:cNvSpPr/>
      </xdr:nvSpPr>
      <xdr:spPr>
        <a:xfrm rot="16200000">
          <a:off x="169791" y="168873"/>
          <a:ext cx="349249" cy="223167"/>
        </a:xfrm>
        <a:prstGeom prst="flowChartExtra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EC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201084</xdr:colOff>
      <xdr:row>0</xdr:row>
      <xdr:rowOff>116416</xdr:rowOff>
    </xdr:from>
    <xdr:to>
      <xdr:col>0</xdr:col>
      <xdr:colOff>434834</xdr:colOff>
      <xdr:row>2</xdr:row>
      <xdr:rowOff>84666</xdr:rowOff>
    </xdr:to>
    <xdr:sp macro="" textlink="">
      <xdr:nvSpPr>
        <xdr:cNvPr id="2" name="1 Extracto">
          <a:hlinkClick xmlns:r="http://schemas.openxmlformats.org/officeDocument/2006/relationships" r:id="rId1"/>
        </xdr:cNvPr>
        <xdr:cNvSpPr/>
      </xdr:nvSpPr>
      <xdr:spPr>
        <a:xfrm rot="16200000">
          <a:off x="143334" y="174166"/>
          <a:ext cx="349250" cy="233750"/>
        </a:xfrm>
        <a:prstGeom prst="flowChartExtra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EC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412750</xdr:colOff>
      <xdr:row>0</xdr:row>
      <xdr:rowOff>84667</xdr:rowOff>
    </xdr:from>
    <xdr:to>
      <xdr:col>0</xdr:col>
      <xdr:colOff>646500</xdr:colOff>
      <xdr:row>2</xdr:row>
      <xdr:rowOff>52917</xdr:rowOff>
    </xdr:to>
    <xdr:sp macro="" textlink="">
      <xdr:nvSpPr>
        <xdr:cNvPr id="2" name="1 Extracto">
          <a:hlinkClick xmlns:r="http://schemas.openxmlformats.org/officeDocument/2006/relationships" r:id="rId1"/>
        </xdr:cNvPr>
        <xdr:cNvSpPr/>
      </xdr:nvSpPr>
      <xdr:spPr>
        <a:xfrm rot="16200000">
          <a:off x="355000" y="142417"/>
          <a:ext cx="349250" cy="233750"/>
        </a:xfrm>
        <a:prstGeom prst="flowChartExtra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EC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285751</xdr:colOff>
      <xdr:row>0</xdr:row>
      <xdr:rowOff>84667</xdr:rowOff>
    </xdr:from>
    <xdr:to>
      <xdr:col>0</xdr:col>
      <xdr:colOff>519501</xdr:colOff>
      <xdr:row>0</xdr:row>
      <xdr:rowOff>433917</xdr:rowOff>
    </xdr:to>
    <xdr:sp macro="" textlink="">
      <xdr:nvSpPr>
        <xdr:cNvPr id="2" name="1 Extracto">
          <a:hlinkClick xmlns:r="http://schemas.openxmlformats.org/officeDocument/2006/relationships" r:id="rId1"/>
        </xdr:cNvPr>
        <xdr:cNvSpPr/>
      </xdr:nvSpPr>
      <xdr:spPr>
        <a:xfrm rot="16200000">
          <a:off x="228001" y="142417"/>
          <a:ext cx="349250" cy="233750"/>
        </a:xfrm>
        <a:prstGeom prst="flowChartExtra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EC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211667</xdr:colOff>
      <xdr:row>0</xdr:row>
      <xdr:rowOff>42334</xdr:rowOff>
    </xdr:from>
    <xdr:to>
      <xdr:col>0</xdr:col>
      <xdr:colOff>445417</xdr:colOff>
      <xdr:row>1</xdr:row>
      <xdr:rowOff>201084</xdr:rowOff>
    </xdr:to>
    <xdr:sp macro="" textlink="">
      <xdr:nvSpPr>
        <xdr:cNvPr id="2" name="1 Extracto">
          <a:hlinkClick xmlns:r="http://schemas.openxmlformats.org/officeDocument/2006/relationships" r:id="rId1"/>
        </xdr:cNvPr>
        <xdr:cNvSpPr/>
      </xdr:nvSpPr>
      <xdr:spPr>
        <a:xfrm rot="16200000">
          <a:off x="153917" y="100084"/>
          <a:ext cx="349250" cy="233750"/>
        </a:xfrm>
        <a:prstGeom prst="flowChartExtra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EC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85725</xdr:rowOff>
    </xdr:from>
    <xdr:to>
      <xdr:col>0</xdr:col>
      <xdr:colOff>357575</xdr:colOff>
      <xdr:row>2</xdr:row>
      <xdr:rowOff>53975</xdr:rowOff>
    </xdr:to>
    <xdr:sp macro="" textlink="">
      <xdr:nvSpPr>
        <xdr:cNvPr id="2" name="1 Extracto">
          <a:hlinkClick xmlns:r="http://schemas.openxmlformats.org/officeDocument/2006/relationships" r:id="rId1"/>
        </xdr:cNvPr>
        <xdr:cNvSpPr/>
      </xdr:nvSpPr>
      <xdr:spPr>
        <a:xfrm rot="16200000">
          <a:off x="66075" y="143475"/>
          <a:ext cx="349250" cy="233750"/>
        </a:xfrm>
        <a:prstGeom prst="flowChartExtra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EC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lton aguilar" refreshedDate="42780.491336805557" createdVersion="5" refreshedVersion="5" minRefreshableVersion="3" recordCount="3">
  <cacheSource type="worksheet">
    <worksheetSource ref="A4:C7" sheet="Gabinetes"/>
  </cacheSource>
  <cacheFields count="4">
    <cacheField name="Provincia" numFmtId="0">
      <sharedItems count="7">
        <s v="Cotopaxi"/>
        <s v="Imbabura"/>
        <s v="Santa Elena"/>
        <s v="Bolívar" u="1"/>
        <s v="Sucumbíos" u="1"/>
        <s v="Carchi" u="1"/>
        <s v="Santo Domingo" u="1"/>
      </sharedItems>
    </cacheField>
    <cacheField name="Descripción Gabinete" numFmtId="167">
      <sharedItems/>
    </cacheField>
    <cacheField name="Estado Gestión Compromiso" numFmtId="0">
      <sharedItems count="3">
        <s v="En Ejecución"/>
        <s v="Cumplido"/>
        <s v="Aplazado" u="1"/>
      </sharedItems>
    </cacheField>
    <cacheField name="Cuenta Estado Gestión Compromiso" numFmtId="0" formula="'Estado Gestión Compromiso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x v="0"/>
    <s v="Inspección de pesca indiscriminada  en el río San Pablo, sector el Moral, cantón La Maná, provincia de Cotopaxi."/>
    <x v="0"/>
  </r>
  <r>
    <x v="1"/>
    <s v="Apoyo en declaratoria de área de conservación municipal en Urcuquí"/>
    <x v="0"/>
  </r>
  <r>
    <x v="2"/>
    <s v="Daño Ambiental por la Refinería La Libertad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10:B20" firstHeaderRow="1" firstDataRow="1" firstDataCol="1"/>
  <pivotFields count="4">
    <pivotField axis="axisRow" subtotalTop="0" showAll="0">
      <items count="8">
        <item m="1" x="3"/>
        <item m="1" x="5"/>
        <item x="0"/>
        <item x="1"/>
        <item x="2"/>
        <item m="1" x="4"/>
        <item m="1" x="6"/>
        <item t="default"/>
      </items>
    </pivotField>
    <pivotField subtotalTop="0" showAll="0"/>
    <pivotField axis="axisRow" dataField="1" subtotalTop="0" showAll="0">
      <items count="4">
        <item m="1" x="2"/>
        <item x="1"/>
        <item x="0"/>
        <item t="default"/>
      </items>
    </pivotField>
    <pivotField subtotalTop="0" dragToRow="0" dragToCol="0" dragToPage="0" showAll="0"/>
  </pivotFields>
  <rowFields count="2">
    <field x="0"/>
    <field x="2"/>
  </rowFields>
  <rowItems count="10">
    <i>
      <x v="2"/>
    </i>
    <i r="1">
      <x v="2"/>
    </i>
    <i t="default">
      <x v="2"/>
    </i>
    <i>
      <x v="3"/>
    </i>
    <i r="1">
      <x v="2"/>
    </i>
    <i t="default">
      <x v="3"/>
    </i>
    <i>
      <x v="4"/>
    </i>
    <i r="1">
      <x v="1"/>
    </i>
    <i t="default">
      <x v="4"/>
    </i>
    <i t="grand">
      <x/>
    </i>
  </rowItems>
  <colItems count="1">
    <i/>
  </colItems>
  <dataFields count="1">
    <dataField name="Cuenta de Estado Gestión Compromiso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9"/>
  <sheetViews>
    <sheetView showGridLines="0" tabSelected="1" zoomScale="90" zoomScaleNormal="90" workbookViewId="0">
      <pane xSplit="1" ySplit="8" topLeftCell="B25" activePane="bottomRight" state="frozen"/>
      <selection pane="topRight" activeCell="C1" sqref="C1"/>
      <selection pane="bottomLeft" activeCell="A14" sqref="A14"/>
      <selection pane="bottomRight" activeCell="A8" sqref="A8"/>
    </sheetView>
  </sheetViews>
  <sheetFormatPr baseColWidth="10" defaultRowHeight="15" x14ac:dyDescent="0.25"/>
  <cols>
    <col min="1" max="1" width="58.5703125" customWidth="1"/>
    <col min="2" max="2" width="15.140625" customWidth="1"/>
    <col min="3" max="3" width="15.7109375" customWidth="1"/>
    <col min="4" max="9" width="15.140625" customWidth="1"/>
    <col min="10" max="10" width="15.140625" hidden="1" customWidth="1"/>
    <col min="11" max="11" width="14" customWidth="1"/>
  </cols>
  <sheetData>
    <row r="2" spans="1:12" ht="18.75" x14ac:dyDescent="0.3">
      <c r="B2" s="180" t="s">
        <v>138</v>
      </c>
      <c r="C2" s="180"/>
      <c r="D2" s="180"/>
      <c r="E2" s="180"/>
      <c r="F2" s="180"/>
      <c r="G2" s="180"/>
    </row>
    <row r="3" spans="1:12" ht="14.25" customHeight="1" x14ac:dyDescent="0.3">
      <c r="B3" s="181" t="s">
        <v>139</v>
      </c>
      <c r="C3" s="181"/>
      <c r="D3" s="181"/>
      <c r="E3" s="181"/>
      <c r="F3" s="181"/>
      <c r="G3" s="181"/>
    </row>
    <row r="4" spans="1:12" ht="16.5" customHeight="1" x14ac:dyDescent="0.3">
      <c r="B4" s="182" t="s">
        <v>140</v>
      </c>
      <c r="C4" s="182"/>
      <c r="D4" s="182"/>
      <c r="E4" s="182"/>
      <c r="F4" s="182"/>
      <c r="G4" s="182"/>
    </row>
    <row r="5" spans="1:12" ht="21" customHeight="1" x14ac:dyDescent="0.25">
      <c r="B5" s="183" t="s">
        <v>250</v>
      </c>
      <c r="C5" s="183"/>
      <c r="D5" s="183"/>
      <c r="E5" s="183"/>
      <c r="F5" s="183"/>
      <c r="G5" s="183"/>
    </row>
    <row r="6" spans="1:12" ht="11.25" customHeight="1" x14ac:dyDescent="0.25">
      <c r="B6" s="91"/>
      <c r="C6" s="91"/>
      <c r="D6" s="91"/>
      <c r="E6" s="91"/>
      <c r="F6" s="91"/>
      <c r="G6" s="91"/>
      <c r="H6" s="91"/>
      <c r="I6" s="91"/>
      <c r="J6" s="48"/>
    </row>
    <row r="8" spans="1:12" ht="45" x14ac:dyDescent="0.25">
      <c r="A8" s="157" t="s">
        <v>85</v>
      </c>
      <c r="B8" s="98" t="s">
        <v>82</v>
      </c>
      <c r="C8" s="99" t="s">
        <v>94</v>
      </c>
      <c r="D8" s="98" t="s">
        <v>88</v>
      </c>
      <c r="E8" s="99" t="s">
        <v>89</v>
      </c>
      <c r="F8" s="98" t="s">
        <v>90</v>
      </c>
      <c r="G8" s="99" t="s">
        <v>151</v>
      </c>
      <c r="H8" s="98" t="s">
        <v>91</v>
      </c>
      <c r="I8" s="99" t="s">
        <v>83</v>
      </c>
      <c r="J8" s="98" t="s">
        <v>143</v>
      </c>
      <c r="K8" s="100" t="s">
        <v>81</v>
      </c>
    </row>
    <row r="9" spans="1:12" ht="15.75" x14ac:dyDescent="0.25">
      <c r="A9" s="155" t="s">
        <v>86</v>
      </c>
      <c r="B9" s="94" t="str">
        <f>+GPR!E15</f>
        <v xml:space="preserve"> </v>
      </c>
      <c r="C9" s="94">
        <f>Ppto!T6</f>
        <v>7.5297813742454416</v>
      </c>
      <c r="D9" s="94">
        <f>'Gestión Calidad'!F15</f>
        <v>10</v>
      </c>
      <c r="E9" s="94">
        <f>+'Gestión Patrimonio'!E20</f>
        <v>9.4929577464788739</v>
      </c>
      <c r="F9" s="95" t="s">
        <v>95</v>
      </c>
      <c r="G9" s="136">
        <f>'Gestión Jurídica'!I3</f>
        <v>6.9230769230769234</v>
      </c>
      <c r="H9" s="136">
        <f>+EducAmbiental!H5</f>
        <v>10</v>
      </c>
      <c r="I9" s="97" t="s">
        <v>95</v>
      </c>
      <c r="J9" s="97" t="s">
        <v>95</v>
      </c>
      <c r="K9" s="146">
        <f t="shared" ref="K9:K31" si="0">AVERAGE(B9:J9)</f>
        <v>8.7891632087602485</v>
      </c>
    </row>
    <row r="10" spans="1:12" s="38" customFormat="1" ht="27" customHeight="1" x14ac:dyDescent="0.25">
      <c r="A10" s="154" t="s">
        <v>87</v>
      </c>
      <c r="B10" s="94" t="str">
        <f>+GPR!H15</f>
        <v xml:space="preserve"> </v>
      </c>
      <c r="C10" s="96">
        <f>Ppto!T7</f>
        <v>8.43902624033311</v>
      </c>
      <c r="D10" s="96">
        <f>'Gestión Calidad'!J15</f>
        <v>10</v>
      </c>
      <c r="E10" s="96">
        <f>+'Gestión Patrimonio'!H20</f>
        <v>10</v>
      </c>
      <c r="F10" s="97" t="s">
        <v>95</v>
      </c>
      <c r="G10" s="136">
        <f>'Gestión Jurídica'!I4</f>
        <v>10</v>
      </c>
      <c r="H10" s="136">
        <f>+EducAmbiental!H6</f>
        <v>10</v>
      </c>
      <c r="I10" s="97" t="s">
        <v>95</v>
      </c>
      <c r="J10" s="97" t="s">
        <v>95</v>
      </c>
      <c r="K10" s="146">
        <f t="shared" si="0"/>
        <v>9.6878052480666206</v>
      </c>
    </row>
    <row r="11" spans="1:12" s="38" customFormat="1" ht="27" customHeight="1" x14ac:dyDescent="0.25">
      <c r="A11" s="154" t="s">
        <v>199</v>
      </c>
      <c r="B11" s="94" t="str">
        <f>+GPR!K15</f>
        <v xml:space="preserve"> </v>
      </c>
      <c r="C11" s="96">
        <f>Ppto!T8</f>
        <v>10.026093704844998</v>
      </c>
      <c r="D11" s="96">
        <f>'Gestión Calidad'!N15</f>
        <v>8.0010465724751416</v>
      </c>
      <c r="E11" s="96">
        <f>+'Gestión Patrimonio'!K20</f>
        <v>10</v>
      </c>
      <c r="F11" s="97" t="s">
        <v>95</v>
      </c>
      <c r="G11" s="136">
        <f>'Gestión Jurídica'!I5</f>
        <v>6.6666666666666661</v>
      </c>
      <c r="H11" s="136">
        <f>+EducAmbiental!H7</f>
        <v>10</v>
      </c>
      <c r="I11" s="97" t="s">
        <v>95</v>
      </c>
      <c r="J11" s="97" t="s">
        <v>95</v>
      </c>
      <c r="K11" s="146">
        <f t="shared" si="0"/>
        <v>8.9387613887973618</v>
      </c>
    </row>
    <row r="12" spans="1:12" s="38" customFormat="1" ht="27" customHeight="1" x14ac:dyDescent="0.25">
      <c r="A12" s="154" t="s">
        <v>200</v>
      </c>
      <c r="B12" s="94" t="str">
        <f>+GPR!N15</f>
        <v xml:space="preserve"> </v>
      </c>
      <c r="C12" s="96">
        <f>Ppto!T9</f>
        <v>9.7592189196447627</v>
      </c>
      <c r="D12" s="96">
        <f>'Gestión Calidad'!R15</f>
        <v>10</v>
      </c>
      <c r="E12" s="96">
        <f>+'Gestión Patrimonio'!N20</f>
        <v>9</v>
      </c>
      <c r="F12" s="97" t="s">
        <v>95</v>
      </c>
      <c r="G12" s="136">
        <f>'Gestión Jurídica'!I6</f>
        <v>10</v>
      </c>
      <c r="H12" s="136">
        <f>+EducAmbiental!H8</f>
        <v>10</v>
      </c>
      <c r="I12" s="97" t="s">
        <v>95</v>
      </c>
      <c r="J12" s="97" t="s">
        <v>95</v>
      </c>
      <c r="K12" s="146">
        <f t="shared" si="0"/>
        <v>9.7518437839289529</v>
      </c>
    </row>
    <row r="13" spans="1:12" s="38" customFormat="1" ht="27" customHeight="1" x14ac:dyDescent="0.25">
      <c r="A13" s="154" t="s">
        <v>201</v>
      </c>
      <c r="B13" s="94" t="str">
        <f>+GPR!Q15</f>
        <v xml:space="preserve"> </v>
      </c>
      <c r="C13" s="96">
        <f>Ppto!T10</f>
        <v>9.4303073583485855</v>
      </c>
      <c r="D13" s="96">
        <f>'Gestión Calidad'!V15</f>
        <v>10</v>
      </c>
      <c r="E13" s="96">
        <f>+'Gestión Patrimonio'!Q20</f>
        <v>10</v>
      </c>
      <c r="F13" s="97" t="s">
        <v>95</v>
      </c>
      <c r="G13" s="136">
        <f>'Gestión Jurídica'!I7</f>
        <v>10</v>
      </c>
      <c r="H13" s="136">
        <f>+EducAmbiental!H9</f>
        <v>10</v>
      </c>
      <c r="I13" s="97" t="s">
        <v>95</v>
      </c>
      <c r="J13" s="97" t="s">
        <v>95</v>
      </c>
      <c r="K13" s="146">
        <f t="shared" si="0"/>
        <v>9.8860614716697164</v>
      </c>
    </row>
    <row r="14" spans="1:12" s="38" customFormat="1" ht="27" customHeight="1" x14ac:dyDescent="0.25">
      <c r="A14" s="154" t="s">
        <v>202</v>
      </c>
      <c r="B14" s="94" t="str">
        <f>+GPR!T15</f>
        <v xml:space="preserve"> </v>
      </c>
      <c r="C14" s="96">
        <f>Ppto!T11</f>
        <v>8.3841451528133568</v>
      </c>
      <c r="D14" s="96">
        <f>'Gestión Calidad'!Z15</f>
        <v>7.5796703296703294</v>
      </c>
      <c r="E14" s="96">
        <f>+'Gestión Patrimonio'!T20</f>
        <v>10</v>
      </c>
      <c r="F14" s="97" t="s">
        <v>95</v>
      </c>
      <c r="G14" s="136">
        <f>'Gestión Jurídica'!I8</f>
        <v>6.25</v>
      </c>
      <c r="H14" s="136">
        <f>+EducAmbiental!H10</f>
        <v>9.5652173913043477</v>
      </c>
      <c r="I14" s="136">
        <f>+Gabinetes!E13</f>
        <v>10</v>
      </c>
      <c r="J14" s="97" t="s">
        <v>95</v>
      </c>
      <c r="K14" s="146">
        <f t="shared" si="0"/>
        <v>8.6298388122980043</v>
      </c>
    </row>
    <row r="15" spans="1:12" s="38" customFormat="1" ht="27" customHeight="1" x14ac:dyDescent="0.25">
      <c r="A15" s="154" t="s">
        <v>203</v>
      </c>
      <c r="B15" s="94" t="str">
        <f>+GPR!W15</f>
        <v xml:space="preserve"> </v>
      </c>
      <c r="C15" s="96">
        <f>Ppto!T12</f>
        <v>8.6727619537913618</v>
      </c>
      <c r="D15" s="96">
        <f>'Gestión Calidad'!AD15</f>
        <v>9.6</v>
      </c>
      <c r="E15" s="96">
        <f>+'Gestión Patrimonio'!W20</f>
        <v>10</v>
      </c>
      <c r="F15" s="96">
        <f>+'Gestión MarinoCostera'!W19</f>
        <v>10</v>
      </c>
      <c r="G15" s="136">
        <f>'Gestión Jurídica'!I9</f>
        <v>10</v>
      </c>
      <c r="H15" s="136">
        <f>+EducAmbiental!H11</f>
        <v>10</v>
      </c>
      <c r="I15" s="97" t="s">
        <v>95</v>
      </c>
      <c r="J15" s="97" t="s">
        <v>95</v>
      </c>
      <c r="K15" s="146">
        <f t="shared" si="0"/>
        <v>9.7121269922985594</v>
      </c>
      <c r="L15" s="166"/>
    </row>
    <row r="16" spans="1:12" s="38" customFormat="1" ht="27" customHeight="1" x14ac:dyDescent="0.25">
      <c r="A16" s="154" t="s">
        <v>204</v>
      </c>
      <c r="B16" s="94" t="str">
        <f>+GPR!Z15</f>
        <v xml:space="preserve"> </v>
      </c>
      <c r="C16" s="96">
        <f>Ppto!T13</f>
        <v>8.9206409053446798</v>
      </c>
      <c r="D16" s="96">
        <f>'Gestión Calidad'!AH15</f>
        <v>7.0793650793650791</v>
      </c>
      <c r="E16" s="96">
        <f>+'Gestión Patrimonio'!Z20</f>
        <v>10</v>
      </c>
      <c r="F16" s="96">
        <f>+'Gestión MarinoCostera'!Z19</f>
        <v>10</v>
      </c>
      <c r="G16" s="136">
        <f>'Gestión Jurídica'!I10</f>
        <v>2.5</v>
      </c>
      <c r="H16" s="136">
        <f>+EducAmbiental!H12</f>
        <v>10</v>
      </c>
      <c r="I16" s="97" t="s">
        <v>95</v>
      </c>
      <c r="J16" s="97" t="s">
        <v>95</v>
      </c>
      <c r="K16" s="146">
        <f t="shared" si="0"/>
        <v>8.0833343307849592</v>
      </c>
    </row>
    <row r="17" spans="1:11" s="38" customFormat="1" ht="27" customHeight="1" x14ac:dyDescent="0.25">
      <c r="A17" s="154" t="s">
        <v>205</v>
      </c>
      <c r="B17" s="94" t="str">
        <f>+GPR!AC15</f>
        <v xml:space="preserve"> </v>
      </c>
      <c r="C17" s="96">
        <f>Ppto!T14</f>
        <v>8.7148536481288215</v>
      </c>
      <c r="D17" s="96">
        <f>'Gestión Calidad'!AL15</f>
        <v>9.4225280572755423</v>
      </c>
      <c r="E17" s="96">
        <f>+'Gestión Patrimonio'!AC20</f>
        <v>10</v>
      </c>
      <c r="F17" s="97" t="s">
        <v>95</v>
      </c>
      <c r="G17" s="136">
        <f>'Gestión Jurídica'!I11</f>
        <v>10</v>
      </c>
      <c r="H17" s="136">
        <f>+EducAmbiental!H13</f>
        <v>10</v>
      </c>
      <c r="I17" s="97" t="s">
        <v>95</v>
      </c>
      <c r="J17" s="97" t="s">
        <v>95</v>
      </c>
      <c r="K17" s="146">
        <f t="shared" si="0"/>
        <v>9.6274763410808735</v>
      </c>
    </row>
    <row r="18" spans="1:11" s="38" customFormat="1" ht="27" customHeight="1" x14ac:dyDescent="0.25">
      <c r="A18" s="154" t="s">
        <v>206</v>
      </c>
      <c r="B18" s="94" t="str">
        <f>+GPR!AF15</f>
        <v xml:space="preserve"> </v>
      </c>
      <c r="C18" s="96">
        <f>Ppto!T15</f>
        <v>8.1207747538621007</v>
      </c>
      <c r="D18" s="96">
        <f>'Gestión Calidad'!AP15</f>
        <v>6.7307692307692317</v>
      </c>
      <c r="E18" s="96">
        <f>+'Gestión Patrimonio'!AF20</f>
        <v>10</v>
      </c>
      <c r="F18" s="97" t="s">
        <v>95</v>
      </c>
      <c r="G18" s="136">
        <f>+'Gestión Jurídica'!H12</f>
        <v>10</v>
      </c>
      <c r="H18" s="136">
        <f>+EducAmbiental!H14</f>
        <v>10</v>
      </c>
      <c r="I18" s="136">
        <f>+Gabinetes!E16</f>
        <v>10</v>
      </c>
      <c r="J18" s="97" t="s">
        <v>95</v>
      </c>
      <c r="K18" s="146">
        <f t="shared" si="0"/>
        <v>9.1419239974385551</v>
      </c>
    </row>
    <row r="19" spans="1:11" s="38" customFormat="1" ht="27" customHeight="1" x14ac:dyDescent="0.25">
      <c r="A19" s="154" t="s">
        <v>207</v>
      </c>
      <c r="B19" s="94" t="str">
        <f>+GPR!AI15</f>
        <v xml:space="preserve"> </v>
      </c>
      <c r="C19" s="96">
        <f>Ppto!T16</f>
        <v>9.878296564190638</v>
      </c>
      <c r="D19" s="96">
        <f>'Gestión Calidad'!AT15</f>
        <v>10</v>
      </c>
      <c r="E19" s="96">
        <f>+'Gestión Patrimonio'!AI20</f>
        <v>10</v>
      </c>
      <c r="F19" s="97" t="s">
        <v>95</v>
      </c>
      <c r="G19" s="136">
        <f>'Gestión Jurídica'!I13</f>
        <v>10</v>
      </c>
      <c r="H19" s="136">
        <f>+EducAmbiental!H15</f>
        <v>10</v>
      </c>
      <c r="I19" s="97" t="s">
        <v>95</v>
      </c>
      <c r="J19" s="97" t="s">
        <v>95</v>
      </c>
      <c r="K19" s="146">
        <f t="shared" si="0"/>
        <v>9.9756593128381272</v>
      </c>
    </row>
    <row r="20" spans="1:11" s="38" customFormat="1" ht="27" customHeight="1" x14ac:dyDescent="0.25">
      <c r="A20" s="154" t="s">
        <v>208</v>
      </c>
      <c r="B20" s="94" t="str">
        <f>+GPR!AL15</f>
        <v xml:space="preserve"> </v>
      </c>
      <c r="C20" s="96">
        <f>Ppto!T17</f>
        <v>8.733047339375684</v>
      </c>
      <c r="D20" s="96">
        <f>'Gestión Calidad'!AX15</f>
        <v>9.7165532879818599</v>
      </c>
      <c r="E20" s="96">
        <f>+'Gestión Patrimonio'!AL20</f>
        <v>9</v>
      </c>
      <c r="F20" s="97" t="s">
        <v>95</v>
      </c>
      <c r="G20" s="136">
        <f>'Gestión Jurídica'!I14</f>
        <v>10</v>
      </c>
      <c r="H20" s="136">
        <f>+EducAmbiental!H16</f>
        <v>10</v>
      </c>
      <c r="I20" s="97" t="s">
        <v>95</v>
      </c>
      <c r="J20" s="97" t="s">
        <v>95</v>
      </c>
      <c r="K20" s="146">
        <f t="shared" si="0"/>
        <v>9.4899201254715084</v>
      </c>
    </row>
    <row r="21" spans="1:11" s="38" customFormat="1" ht="27" customHeight="1" x14ac:dyDescent="0.25">
      <c r="A21" s="154" t="s">
        <v>209</v>
      </c>
      <c r="B21" s="94" t="str">
        <f>+GPR!AO15</f>
        <v xml:space="preserve"> </v>
      </c>
      <c r="C21" s="96">
        <f>Ppto!T18</f>
        <v>8.3472365568920477</v>
      </c>
      <c r="D21" s="96">
        <f>'Gestión Calidad'!BB15</f>
        <v>7.6944444444444438</v>
      </c>
      <c r="E21" s="96">
        <f>+'Gestión Patrimonio'!AO20</f>
        <v>9.3659420289855078</v>
      </c>
      <c r="F21" s="96">
        <f>+'Gestión MarinoCostera'!AO19</f>
        <v>9.5833333333333321</v>
      </c>
      <c r="G21" s="136">
        <f>'Gestión Jurídica'!I15</f>
        <v>9</v>
      </c>
      <c r="H21" s="136">
        <f>+EducAmbiental!H17</f>
        <v>9.375</v>
      </c>
      <c r="I21" s="97" t="s">
        <v>95</v>
      </c>
      <c r="J21" s="97" t="s">
        <v>95</v>
      </c>
      <c r="K21" s="146">
        <f t="shared" si="0"/>
        <v>8.894326060609222</v>
      </c>
    </row>
    <row r="22" spans="1:11" s="38" customFormat="1" ht="27" customHeight="1" x14ac:dyDescent="0.25">
      <c r="A22" s="154" t="s">
        <v>210</v>
      </c>
      <c r="B22" s="94" t="str">
        <f>+GPR!AR15</f>
        <v xml:space="preserve"> </v>
      </c>
      <c r="C22" s="96">
        <f>Ppto!T19</f>
        <v>9.0909936491641972</v>
      </c>
      <c r="D22" s="96">
        <f>'Gestión Calidad'!BF15</f>
        <v>7.0238095238095246</v>
      </c>
      <c r="E22" s="96">
        <f>+'Gestión Patrimonio'!AR20</f>
        <v>9.759615384615385</v>
      </c>
      <c r="F22" s="97" t="s">
        <v>95</v>
      </c>
      <c r="G22" s="136">
        <f>'Gestión Jurídica'!I16</f>
        <v>6.6666666666666661</v>
      </c>
      <c r="H22" s="136">
        <f>+EducAmbiental!H18</f>
        <v>10</v>
      </c>
      <c r="I22" s="97" t="s">
        <v>95</v>
      </c>
      <c r="J22" s="97" t="s">
        <v>95</v>
      </c>
      <c r="K22" s="146">
        <f t="shared" si="0"/>
        <v>8.508217044851154</v>
      </c>
    </row>
    <row r="23" spans="1:11" s="38" customFormat="1" ht="27" customHeight="1" x14ac:dyDescent="0.25">
      <c r="A23" s="154" t="s">
        <v>211</v>
      </c>
      <c r="B23" s="94" t="str">
        <f>+GPR!AU15</f>
        <v xml:space="preserve"> </v>
      </c>
      <c r="C23" s="96">
        <f>Ppto!T20</f>
        <v>9.8026236152059543</v>
      </c>
      <c r="D23" s="96">
        <f>+'Gestión Calidad'!BJ15</f>
        <v>10</v>
      </c>
      <c r="E23" s="96">
        <f>+'Gestión Patrimonio'!AU20</f>
        <v>9.8909090909090907</v>
      </c>
      <c r="F23" s="97" t="s">
        <v>95</v>
      </c>
      <c r="G23" s="136" t="str">
        <f>'Gestión Jurídica'!I17</f>
        <v xml:space="preserve"> </v>
      </c>
      <c r="H23" s="136">
        <f>+EducAmbiental!H19</f>
        <v>10</v>
      </c>
      <c r="I23" s="97" t="s">
        <v>95</v>
      </c>
      <c r="J23" s="97" t="s">
        <v>95</v>
      </c>
      <c r="K23" s="146">
        <f t="shared" si="0"/>
        <v>9.9233831765287608</v>
      </c>
    </row>
    <row r="24" spans="1:11" s="38" customFormat="1" ht="27" customHeight="1" x14ac:dyDescent="0.25">
      <c r="A24" s="154" t="s">
        <v>212</v>
      </c>
      <c r="B24" s="94" t="str">
        <f>+GPR!AX15</f>
        <v xml:space="preserve"> </v>
      </c>
      <c r="C24" s="96">
        <f>Ppto!T21</f>
        <v>9.4038770322681966</v>
      </c>
      <c r="D24" s="96">
        <f>+'Gestión Calidad'!BN15</f>
        <v>9.5238095238095237</v>
      </c>
      <c r="E24" s="96">
        <f>+'Gestión Patrimonio'!AX20</f>
        <v>9.824561403508774</v>
      </c>
      <c r="F24" s="97" t="s">
        <v>95</v>
      </c>
      <c r="G24" s="136">
        <f>'Gestión Jurídica'!I18</f>
        <v>4.6153846153846159</v>
      </c>
      <c r="H24" s="136">
        <f>+EducAmbiental!H20</f>
        <v>8.8888888888888893</v>
      </c>
      <c r="I24" s="97" t="s">
        <v>95</v>
      </c>
      <c r="J24" s="97" t="s">
        <v>95</v>
      </c>
      <c r="K24" s="146">
        <f t="shared" si="0"/>
        <v>8.451304292771999</v>
      </c>
    </row>
    <row r="25" spans="1:11" s="38" customFormat="1" ht="27" customHeight="1" x14ac:dyDescent="0.25">
      <c r="A25" s="154" t="s">
        <v>213</v>
      </c>
      <c r="B25" s="94" t="str">
        <f>+GPR!BA15</f>
        <v xml:space="preserve"> </v>
      </c>
      <c r="C25" s="96">
        <f>Ppto!T22</f>
        <v>8.2053513192582272</v>
      </c>
      <c r="D25" s="96">
        <f>'Gestión Calidad'!BR15</f>
        <v>9.612068965517242</v>
      </c>
      <c r="E25" s="96">
        <f>+'Gestión Patrimonio'!BA20</f>
        <v>9.375</v>
      </c>
      <c r="F25" s="97" t="s">
        <v>95</v>
      </c>
      <c r="G25" s="136">
        <f>'Gestión Jurídica'!I19</f>
        <v>9</v>
      </c>
      <c r="H25" s="136">
        <f>+EducAmbiental!H21</f>
        <v>10</v>
      </c>
      <c r="I25" s="97" t="s">
        <v>95</v>
      </c>
      <c r="J25" s="97" t="s">
        <v>95</v>
      </c>
      <c r="K25" s="146">
        <f t="shared" si="0"/>
        <v>9.2384840569550928</v>
      </c>
    </row>
    <row r="26" spans="1:11" s="38" customFormat="1" ht="27" customHeight="1" x14ac:dyDescent="0.25">
      <c r="A26" s="154" t="s">
        <v>214</v>
      </c>
      <c r="B26" s="94" t="str">
        <f>+GPR!BD15</f>
        <v xml:space="preserve"> </v>
      </c>
      <c r="C26" s="96">
        <f>Ppto!T23</f>
        <v>9.5703978165883381</v>
      </c>
      <c r="D26" s="96">
        <f>+'Gestión Calidad'!BV15</f>
        <v>5.4880038521383749</v>
      </c>
      <c r="E26" s="96">
        <f>+'Gestión Patrimonio'!BD20</f>
        <v>9.1651651651651651</v>
      </c>
      <c r="F26" s="97" t="s">
        <v>95</v>
      </c>
      <c r="G26" s="136">
        <f>'Gestión Jurídica'!I20</f>
        <v>5.7142857142857135</v>
      </c>
      <c r="H26" s="136">
        <f>+EducAmbiental!H22</f>
        <v>10</v>
      </c>
      <c r="I26" s="97" t="s">
        <v>95</v>
      </c>
      <c r="J26" s="97" t="s">
        <v>95</v>
      </c>
      <c r="K26" s="146">
        <f t="shared" si="0"/>
        <v>7.9875705096355194</v>
      </c>
    </row>
    <row r="27" spans="1:11" s="38" customFormat="1" ht="27" customHeight="1" x14ac:dyDescent="0.25">
      <c r="A27" s="154" t="s">
        <v>215</v>
      </c>
      <c r="B27" s="94" t="str">
        <f>+GPR!BG15</f>
        <v xml:space="preserve"> </v>
      </c>
      <c r="C27" s="96">
        <f>Ppto!T24</f>
        <v>7.9378246726007688</v>
      </c>
      <c r="D27" s="96">
        <f>'Gestión Calidad'!BZ15</f>
        <v>8.9230769230769234</v>
      </c>
      <c r="E27" s="96">
        <f>+'Gestión Patrimonio'!BG20</f>
        <v>10</v>
      </c>
      <c r="F27" s="96">
        <f>+'Gestión MarinoCostera'!BG19</f>
        <v>9.0849673202614394</v>
      </c>
      <c r="G27" s="136">
        <f>'Gestión Jurídica'!I21</f>
        <v>8.3333333333333339</v>
      </c>
      <c r="H27" s="136">
        <f>+EducAmbiental!H23</f>
        <v>10</v>
      </c>
      <c r="I27" s="136">
        <f>+Gabinetes!E19</f>
        <v>10</v>
      </c>
      <c r="J27" s="97" t="s">
        <v>95</v>
      </c>
      <c r="K27" s="146">
        <f t="shared" si="0"/>
        <v>9.1827431784674935</v>
      </c>
    </row>
    <row r="28" spans="1:11" s="38" customFormat="1" ht="27" customHeight="1" x14ac:dyDescent="0.25">
      <c r="A28" s="154" t="s">
        <v>216</v>
      </c>
      <c r="B28" s="94" t="str">
        <f>+GPR!BJ15</f>
        <v xml:space="preserve"> </v>
      </c>
      <c r="C28" s="96">
        <f>Ppto!T25</f>
        <v>7.8044132537251842</v>
      </c>
      <c r="D28" s="96">
        <f>'Gestión Calidad'!CD15</f>
        <v>10</v>
      </c>
      <c r="E28" s="96">
        <f>+'Gestión Patrimonio'!BJ20</f>
        <v>10</v>
      </c>
      <c r="F28" s="97" t="s">
        <v>95</v>
      </c>
      <c r="G28" s="136">
        <f>'Gestión Jurídica'!I22</f>
        <v>10</v>
      </c>
      <c r="H28" s="136">
        <f>+EducAmbiental!H24</f>
        <v>10</v>
      </c>
      <c r="I28" s="97" t="s">
        <v>95</v>
      </c>
      <c r="J28" s="97" t="s">
        <v>95</v>
      </c>
      <c r="K28" s="146">
        <f t="shared" si="0"/>
        <v>9.5608826507450377</v>
      </c>
    </row>
    <row r="29" spans="1:11" s="38" customFormat="1" ht="27" customHeight="1" x14ac:dyDescent="0.25">
      <c r="A29" s="154" t="s">
        <v>217</v>
      </c>
      <c r="B29" s="94" t="str">
        <f>+GPR!BM15</f>
        <v xml:space="preserve"> </v>
      </c>
      <c r="C29" s="96">
        <f>Ppto!T26</f>
        <v>8.8533343001855407</v>
      </c>
      <c r="D29" s="96">
        <f>'Gestión Calidad'!CH15</f>
        <v>6.882352941176471</v>
      </c>
      <c r="E29" s="96">
        <f>+'Gestión Patrimonio'!BM20</f>
        <v>7.5</v>
      </c>
      <c r="F29" s="97" t="s">
        <v>95</v>
      </c>
      <c r="G29" s="136">
        <f>'Gestión Jurídica'!I23</f>
        <v>0</v>
      </c>
      <c r="H29" s="136">
        <f>+EducAmbiental!H25</f>
        <v>10</v>
      </c>
      <c r="I29" s="97" t="s">
        <v>95</v>
      </c>
      <c r="J29" s="97" t="s">
        <v>95</v>
      </c>
      <c r="K29" s="147">
        <f t="shared" si="0"/>
        <v>6.647137448272403</v>
      </c>
    </row>
    <row r="30" spans="1:11" s="38" customFormat="1" ht="27" customHeight="1" x14ac:dyDescent="0.25">
      <c r="A30" s="154" t="s">
        <v>218</v>
      </c>
      <c r="B30" s="94" t="str">
        <f>+GPR!BP15</f>
        <v xml:space="preserve"> </v>
      </c>
      <c r="C30" s="96">
        <f>Ppto!T27</f>
        <v>8.3684066266482517</v>
      </c>
      <c r="D30" s="96">
        <f>'Gestión Calidad'!CL15</f>
        <v>10</v>
      </c>
      <c r="E30" s="96">
        <f>+'Gestión Patrimonio'!BP20</f>
        <v>8.75</v>
      </c>
      <c r="F30" s="97" t="s">
        <v>95</v>
      </c>
      <c r="G30" s="136">
        <f>'Gestión Jurídica'!I24</f>
        <v>10</v>
      </c>
      <c r="H30" s="136">
        <f>+EducAmbiental!H26</f>
        <v>10</v>
      </c>
      <c r="I30" s="97" t="s">
        <v>95</v>
      </c>
      <c r="J30" s="97" t="s">
        <v>95</v>
      </c>
      <c r="K30" s="146">
        <f t="shared" si="0"/>
        <v>9.4236813253296496</v>
      </c>
    </row>
    <row r="31" spans="1:11" s="38" customFormat="1" ht="27" customHeight="1" x14ac:dyDescent="0.25">
      <c r="A31" s="156" t="s">
        <v>239</v>
      </c>
      <c r="B31" s="94" t="str">
        <f>+GPR!BS15</f>
        <v xml:space="preserve"> </v>
      </c>
      <c r="C31" s="96">
        <f>Ppto!T28</f>
        <v>9.1831070684679545</v>
      </c>
      <c r="D31" s="96">
        <f>'Gestión Calidad'!CP15</f>
        <v>8.2222222222222232</v>
      </c>
      <c r="E31" s="96">
        <f>+'Gestión Patrimonio'!BS20</f>
        <v>9.3636363636363633</v>
      </c>
      <c r="F31" s="97" t="s">
        <v>95</v>
      </c>
      <c r="G31" s="136">
        <f>'Gestión Jurídica'!I25</f>
        <v>4</v>
      </c>
      <c r="H31" s="136">
        <f>+EducAmbiental!H27</f>
        <v>10</v>
      </c>
      <c r="I31" s="97" t="s">
        <v>95</v>
      </c>
      <c r="J31" s="97" t="s">
        <v>95</v>
      </c>
      <c r="K31" s="146">
        <f t="shared" si="0"/>
        <v>8.1537931308653064</v>
      </c>
    </row>
    <row r="32" spans="1:11" s="38" customFormat="1" ht="9" customHeight="1" x14ac:dyDescent="0.25">
      <c r="A32" s="101"/>
      <c r="B32" s="92"/>
      <c r="C32" s="92"/>
      <c r="D32" s="92"/>
      <c r="E32" s="92"/>
      <c r="F32" s="93"/>
      <c r="G32" s="93"/>
      <c r="H32" s="93"/>
      <c r="I32" s="93"/>
      <c r="J32"/>
    </row>
    <row r="33" spans="1:10" s="38" customFormat="1" x14ac:dyDescent="0.25">
      <c r="A33" s="161" t="s">
        <v>253</v>
      </c>
      <c r="B33" s="92"/>
      <c r="C33" s="92"/>
      <c r="D33" s="92"/>
      <c r="E33" s="92"/>
      <c r="F33" s="93"/>
      <c r="G33" s="93"/>
      <c r="H33" s="93"/>
      <c r="I33" s="93"/>
      <c r="J33"/>
    </row>
    <row r="34" spans="1:10" s="38" customFormat="1" ht="12.75" customHeight="1" x14ac:dyDescent="0.25">
      <c r="A34" s="178" t="s">
        <v>252</v>
      </c>
      <c r="B34" s="92"/>
      <c r="C34" s="92"/>
      <c r="D34" s="92"/>
      <c r="E34" s="92"/>
      <c r="F34" s="93"/>
      <c r="G34" s="93"/>
      <c r="H34" s="93"/>
      <c r="I34" s="93"/>
      <c r="J34"/>
    </row>
    <row r="35" spans="1:10" x14ac:dyDescent="0.25">
      <c r="C35" s="53"/>
      <c r="D35" s="53"/>
    </row>
    <row r="36" spans="1:10" x14ac:dyDescent="0.25">
      <c r="A36" s="179" t="s">
        <v>141</v>
      </c>
      <c r="B36" s="164" t="s">
        <v>236</v>
      </c>
      <c r="C36" s="102" t="s">
        <v>149</v>
      </c>
    </row>
    <row r="37" spans="1:10" x14ac:dyDescent="0.25">
      <c r="A37" s="179"/>
      <c r="B37" s="165" t="s">
        <v>237</v>
      </c>
      <c r="C37" s="104" t="s">
        <v>84</v>
      </c>
    </row>
    <row r="38" spans="1:10" x14ac:dyDescent="0.25">
      <c r="A38" s="179"/>
      <c r="B38" s="164" t="s">
        <v>238</v>
      </c>
      <c r="C38" s="103" t="s">
        <v>150</v>
      </c>
    </row>
    <row r="39" spans="1:10" x14ac:dyDescent="0.25">
      <c r="B39" s="61"/>
    </row>
  </sheetData>
  <autoFilter ref="A8:K31"/>
  <mergeCells count="5">
    <mergeCell ref="A36:A38"/>
    <mergeCell ref="B2:G2"/>
    <mergeCell ref="B3:G3"/>
    <mergeCell ref="B4:G4"/>
    <mergeCell ref="B5:G5"/>
  </mergeCells>
  <hyperlinks>
    <hyperlink ref="D9" location="'Gestión Calidad'!D31" display="'Gestión Calidad'!D31"/>
    <hyperlink ref="E9" location="'Gestión Patrimonio'!D29" display="'Gestión Patrimonio'!D29"/>
    <hyperlink ref="D10" location="'Gestión Calidad'!D33" display="'Gestión Calidad'!D33"/>
    <hyperlink ref="E10" location="'Gestión Patrimonio'!D29" display="'Gestión Patrimonio'!D29"/>
    <hyperlink ref="E31" location="'Gestión Patrimonio'!D29" display="'Gestión Patrimonio'!D29"/>
    <hyperlink ref="C10" location="Ppto!C24" display="Ppto!C24"/>
    <hyperlink ref="C9" location="Ppto!D21" display="Ppto!D21"/>
    <hyperlink ref="G9" location="'Gestión Jurídica'!A1" display="'Gestión Jurídica'!A1"/>
    <hyperlink ref="C11" location="Ppto!C24" display="Ppto!C24"/>
  </hyperlinks>
  <pageMargins left="0.70866141732283472" right="0.70866141732283472" top="0.74803149606299213" bottom="0.74803149606299213" header="0.31496062992125984" footer="0.31496062992125984"/>
  <pageSetup scale="5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" sqref="E1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54"/>
  <sheetViews>
    <sheetView showGridLines="0" topLeftCell="A13" zoomScale="120" zoomScaleNormal="120" workbookViewId="0"/>
  </sheetViews>
  <sheetFormatPr baseColWidth="10" defaultRowHeight="15" x14ac:dyDescent="0.25"/>
  <cols>
    <col min="2" max="2" width="14.85546875" customWidth="1"/>
    <col min="3" max="3" width="17.42578125" customWidth="1"/>
    <col min="5" max="5" width="12.5703125" customWidth="1"/>
  </cols>
  <sheetData>
    <row r="2" spans="2:12" x14ac:dyDescent="0.25">
      <c r="F2" s="105" t="s">
        <v>18</v>
      </c>
      <c r="G2" s="105" t="s">
        <v>18</v>
      </c>
      <c r="H2" s="105" t="s">
        <v>18</v>
      </c>
      <c r="I2" s="105" t="s">
        <v>18</v>
      </c>
      <c r="J2" s="105" t="s">
        <v>18</v>
      </c>
      <c r="K2" s="105" t="s">
        <v>18</v>
      </c>
      <c r="L2" s="105" t="s">
        <v>18</v>
      </c>
    </row>
    <row r="3" spans="2:12" x14ac:dyDescent="0.25">
      <c r="E3" s="80" t="s">
        <v>142</v>
      </c>
      <c r="F3" s="79">
        <v>0.1</v>
      </c>
      <c r="G3" s="79">
        <f>F3+20%</f>
        <v>0.30000000000000004</v>
      </c>
      <c r="H3" s="79">
        <f>G3+10%</f>
        <v>0.4</v>
      </c>
      <c r="I3" s="79">
        <f>H3+20%</f>
        <v>0.60000000000000009</v>
      </c>
      <c r="J3" s="79">
        <f>I3+10%</f>
        <v>0.70000000000000007</v>
      </c>
      <c r="K3" s="79">
        <f>J3+20%</f>
        <v>0.90000000000000013</v>
      </c>
      <c r="L3" s="79">
        <f>K3+10%</f>
        <v>1.0000000000000002</v>
      </c>
    </row>
    <row r="4" spans="2:12" x14ac:dyDescent="0.25">
      <c r="E4" s="50" t="s">
        <v>96</v>
      </c>
      <c r="F4" s="106">
        <f t="shared" ref="F4:L4" si="0">F3*10</f>
        <v>1</v>
      </c>
      <c r="G4" s="106">
        <f t="shared" si="0"/>
        <v>3.0000000000000004</v>
      </c>
      <c r="H4" s="106">
        <f t="shared" si="0"/>
        <v>4</v>
      </c>
      <c r="I4" s="106">
        <f t="shared" si="0"/>
        <v>6.0000000000000009</v>
      </c>
      <c r="J4" s="106">
        <f t="shared" si="0"/>
        <v>7.0000000000000009</v>
      </c>
      <c r="K4" s="106">
        <f t="shared" si="0"/>
        <v>9.0000000000000018</v>
      </c>
      <c r="L4" s="106">
        <f t="shared" si="0"/>
        <v>10.000000000000002</v>
      </c>
    </row>
    <row r="5" spans="2:12" ht="15.75" x14ac:dyDescent="0.25">
      <c r="E5" s="49" t="s">
        <v>80</v>
      </c>
      <c r="F5" s="107">
        <f t="shared" ref="F5:L5" si="1">IF(F4&lt;10.1,(F4*1),((F4-((F4-10)*2))))</f>
        <v>1</v>
      </c>
      <c r="G5" s="107">
        <f t="shared" si="1"/>
        <v>3.0000000000000004</v>
      </c>
      <c r="H5" s="107">
        <f t="shared" si="1"/>
        <v>4</v>
      </c>
      <c r="I5" s="107">
        <f t="shared" si="1"/>
        <v>6.0000000000000009</v>
      </c>
      <c r="J5" s="107">
        <f t="shared" si="1"/>
        <v>7.0000000000000009</v>
      </c>
      <c r="K5" s="107">
        <f t="shared" si="1"/>
        <v>9.0000000000000018</v>
      </c>
      <c r="L5" s="107">
        <f t="shared" si="1"/>
        <v>10.000000000000002</v>
      </c>
    </row>
    <row r="8" spans="2:12" ht="18.75" x14ac:dyDescent="0.3">
      <c r="B8" s="108" t="s">
        <v>96</v>
      </c>
      <c r="C8" s="109" t="s">
        <v>80</v>
      </c>
    </row>
    <row r="9" spans="2:12" ht="15.75" x14ac:dyDescent="0.25">
      <c r="B9" s="110" t="s">
        <v>79</v>
      </c>
      <c r="C9" s="111" t="s">
        <v>136</v>
      </c>
      <c r="F9" s="105" t="s">
        <v>18</v>
      </c>
      <c r="G9" s="105" t="s">
        <v>18</v>
      </c>
      <c r="H9" s="105" t="s">
        <v>18</v>
      </c>
      <c r="I9" s="105" t="s">
        <v>18</v>
      </c>
      <c r="J9" s="105" t="s">
        <v>18</v>
      </c>
      <c r="K9" s="105" t="s">
        <v>18</v>
      </c>
      <c r="L9" s="105" t="s">
        <v>18</v>
      </c>
    </row>
    <row r="10" spans="2:12" x14ac:dyDescent="0.25">
      <c r="B10" s="70" t="s">
        <v>137</v>
      </c>
      <c r="C10" s="78">
        <v>0</v>
      </c>
      <c r="E10" s="80" t="s">
        <v>142</v>
      </c>
      <c r="F10" s="79">
        <v>1</v>
      </c>
      <c r="G10" s="79">
        <f>F10+20%</f>
        <v>1.2</v>
      </c>
      <c r="H10" s="79">
        <f>G10+10%</f>
        <v>1.3</v>
      </c>
      <c r="I10" s="79">
        <f>H10+20%</f>
        <v>1.5</v>
      </c>
      <c r="J10" s="79">
        <f>I10+10%</f>
        <v>1.6</v>
      </c>
      <c r="K10" s="79">
        <f>J10+20%</f>
        <v>1.8</v>
      </c>
      <c r="L10" s="79">
        <f>K10+10%</f>
        <v>1.9000000000000001</v>
      </c>
    </row>
    <row r="11" spans="2:12" x14ac:dyDescent="0.25">
      <c r="B11" s="71" t="s">
        <v>134</v>
      </c>
      <c r="C11" s="67" t="s">
        <v>135</v>
      </c>
      <c r="E11" s="50" t="s">
        <v>96</v>
      </c>
      <c r="F11" s="106">
        <f>F10*10</f>
        <v>10</v>
      </c>
      <c r="G11" s="106">
        <f t="shared" ref="G11:L11" si="2">G10*10</f>
        <v>12</v>
      </c>
      <c r="H11" s="106">
        <f t="shared" si="2"/>
        <v>13</v>
      </c>
      <c r="I11" s="106">
        <f t="shared" si="2"/>
        <v>15</v>
      </c>
      <c r="J11" s="106">
        <f t="shared" si="2"/>
        <v>16</v>
      </c>
      <c r="K11" s="106">
        <f t="shared" si="2"/>
        <v>18</v>
      </c>
      <c r="L11" s="106">
        <f t="shared" si="2"/>
        <v>19</v>
      </c>
    </row>
    <row r="12" spans="2:12" ht="15.75" x14ac:dyDescent="0.25">
      <c r="B12" s="71" t="s">
        <v>132</v>
      </c>
      <c r="C12" s="68" t="s">
        <v>133</v>
      </c>
      <c r="E12" s="49" t="s">
        <v>80</v>
      </c>
      <c r="F12" s="107">
        <f>IF(F11&lt;10.1,(F11*1),((F11-((F11-10)*2))))</f>
        <v>10</v>
      </c>
      <c r="G12" s="107">
        <f t="shared" ref="G12:L12" si="3">IF(G11&lt;10.1,(G11*1),((G11-((G11-10)*2))))</f>
        <v>8</v>
      </c>
      <c r="H12" s="107">
        <f t="shared" si="3"/>
        <v>7</v>
      </c>
      <c r="I12" s="107">
        <f t="shared" si="3"/>
        <v>5</v>
      </c>
      <c r="J12" s="107">
        <f t="shared" si="3"/>
        <v>4</v>
      </c>
      <c r="K12" s="107">
        <f t="shared" si="3"/>
        <v>2</v>
      </c>
      <c r="L12" s="107">
        <f t="shared" si="3"/>
        <v>1</v>
      </c>
    </row>
    <row r="13" spans="2:12" x14ac:dyDescent="0.25">
      <c r="B13" s="72" t="s">
        <v>130</v>
      </c>
      <c r="C13" s="68" t="s">
        <v>131</v>
      </c>
    </row>
    <row r="14" spans="2:12" x14ac:dyDescent="0.25">
      <c r="B14" s="72" t="s">
        <v>128</v>
      </c>
      <c r="C14" s="68" t="s">
        <v>129</v>
      </c>
    </row>
    <row r="15" spans="2:12" x14ac:dyDescent="0.25">
      <c r="B15" s="73" t="s">
        <v>126</v>
      </c>
      <c r="C15" s="68" t="s">
        <v>127</v>
      </c>
    </row>
    <row r="16" spans="2:12" x14ac:dyDescent="0.25">
      <c r="B16" s="72" t="s">
        <v>124</v>
      </c>
      <c r="C16" s="68" t="s">
        <v>125</v>
      </c>
    </row>
    <row r="17" spans="2:10" x14ac:dyDescent="0.25">
      <c r="B17" s="72" t="s">
        <v>122</v>
      </c>
      <c r="C17" s="68" t="s">
        <v>123</v>
      </c>
    </row>
    <row r="18" spans="2:10" x14ac:dyDescent="0.25">
      <c r="B18" s="72" t="s">
        <v>120</v>
      </c>
      <c r="C18" s="68" t="s">
        <v>121</v>
      </c>
      <c r="E18" s="39">
        <v>12.5</v>
      </c>
      <c r="F18" s="39">
        <v>10</v>
      </c>
      <c r="G18" s="39">
        <v>10.1</v>
      </c>
      <c r="H18" s="39">
        <v>20</v>
      </c>
      <c r="I18" s="39">
        <v>0.9</v>
      </c>
      <c r="J18" s="39">
        <v>17.100000000000001</v>
      </c>
    </row>
    <row r="19" spans="2:10" x14ac:dyDescent="0.25">
      <c r="B19" s="83" t="s">
        <v>117</v>
      </c>
      <c r="C19" s="84" t="s">
        <v>118</v>
      </c>
      <c r="E19" s="56">
        <f t="shared" ref="E19:J19" si="4">IF(E18&lt;10.1,(E18*1),((E18-((E18-10)*2))))</f>
        <v>7.5</v>
      </c>
      <c r="F19" s="56">
        <f t="shared" si="4"/>
        <v>10</v>
      </c>
      <c r="G19" s="56">
        <f t="shared" si="4"/>
        <v>9.9</v>
      </c>
      <c r="H19" s="56">
        <f t="shared" si="4"/>
        <v>0</v>
      </c>
      <c r="I19" s="56">
        <f t="shared" si="4"/>
        <v>0.9</v>
      </c>
      <c r="J19" s="56">
        <f t="shared" si="4"/>
        <v>2.8999999999999986</v>
      </c>
    </row>
    <row r="20" spans="2:10" x14ac:dyDescent="0.25">
      <c r="B20" s="83" t="s">
        <v>116</v>
      </c>
      <c r="C20" s="84" t="s">
        <v>119</v>
      </c>
    </row>
    <row r="21" spans="2:10" x14ac:dyDescent="0.25">
      <c r="B21" s="88">
        <v>10</v>
      </c>
      <c r="C21" s="84">
        <v>10</v>
      </c>
    </row>
    <row r="22" spans="2:10" x14ac:dyDescent="0.25">
      <c r="B22" s="83" t="s">
        <v>114</v>
      </c>
      <c r="C22" s="84" t="s">
        <v>115</v>
      </c>
      <c r="G22" s="57">
        <v>12.7</v>
      </c>
      <c r="H22" s="58">
        <v>7.3</v>
      </c>
      <c r="I22" s="59"/>
    </row>
    <row r="23" spans="2:10" x14ac:dyDescent="0.25">
      <c r="B23" s="83" t="s">
        <v>113</v>
      </c>
      <c r="C23" s="84" t="s">
        <v>112</v>
      </c>
      <c r="G23" s="60">
        <v>12.6</v>
      </c>
      <c r="H23" s="61">
        <v>7.4</v>
      </c>
      <c r="I23" s="62"/>
    </row>
    <row r="24" spans="2:10" x14ac:dyDescent="0.25">
      <c r="B24" s="72" t="s">
        <v>111</v>
      </c>
      <c r="C24" s="68" t="s">
        <v>112</v>
      </c>
      <c r="G24" s="60">
        <v>12.5</v>
      </c>
      <c r="H24" s="61">
        <v>7.5</v>
      </c>
      <c r="I24" s="62"/>
    </row>
    <row r="25" spans="2:10" x14ac:dyDescent="0.25">
      <c r="B25" s="72" t="s">
        <v>109</v>
      </c>
      <c r="C25" s="68" t="s">
        <v>110</v>
      </c>
      <c r="G25" s="60">
        <v>12.4</v>
      </c>
      <c r="H25" s="61">
        <v>7.6</v>
      </c>
      <c r="I25" s="62"/>
    </row>
    <row r="26" spans="2:10" x14ac:dyDescent="0.25">
      <c r="B26" s="72" t="s">
        <v>107</v>
      </c>
      <c r="C26" s="68" t="s">
        <v>108</v>
      </c>
      <c r="G26" s="63">
        <v>12.3</v>
      </c>
      <c r="H26" s="61">
        <v>7.7</v>
      </c>
      <c r="I26" s="62"/>
    </row>
    <row r="27" spans="2:10" x14ac:dyDescent="0.25">
      <c r="B27" s="72" t="s">
        <v>105</v>
      </c>
      <c r="C27" s="68" t="s">
        <v>106</v>
      </c>
      <c r="G27" s="60">
        <v>12.2</v>
      </c>
      <c r="H27" s="61">
        <v>7.8</v>
      </c>
      <c r="I27" s="62"/>
    </row>
    <row r="28" spans="2:10" x14ac:dyDescent="0.25">
      <c r="B28" s="72" t="s">
        <v>103</v>
      </c>
      <c r="C28" s="68" t="s">
        <v>104</v>
      </c>
      <c r="G28" s="60">
        <v>12.1</v>
      </c>
      <c r="H28" s="61">
        <v>7.9</v>
      </c>
      <c r="I28" s="62"/>
    </row>
    <row r="29" spans="2:10" x14ac:dyDescent="0.25">
      <c r="B29" s="72" t="s">
        <v>101</v>
      </c>
      <c r="C29" s="68" t="s">
        <v>102</v>
      </c>
      <c r="G29" s="63">
        <v>12</v>
      </c>
      <c r="H29" s="61">
        <v>8</v>
      </c>
      <c r="I29" s="62"/>
    </row>
    <row r="30" spans="2:10" x14ac:dyDescent="0.25">
      <c r="B30" s="72" t="s">
        <v>97</v>
      </c>
      <c r="C30" s="68" t="s">
        <v>98</v>
      </c>
      <c r="G30" s="60">
        <v>11.9</v>
      </c>
      <c r="H30" s="61">
        <v>8.1</v>
      </c>
      <c r="I30" s="62"/>
    </row>
    <row r="31" spans="2:10" x14ac:dyDescent="0.25">
      <c r="B31" s="75" t="s">
        <v>99</v>
      </c>
      <c r="C31" s="68" t="s">
        <v>100</v>
      </c>
      <c r="G31" s="60">
        <v>11.8</v>
      </c>
      <c r="H31" s="61">
        <v>8.1999999999999993</v>
      </c>
      <c r="I31" s="62"/>
    </row>
    <row r="32" spans="2:10" x14ac:dyDescent="0.25">
      <c r="G32" s="60">
        <v>11.7</v>
      </c>
      <c r="H32" s="61">
        <v>8.3000000000000007</v>
      </c>
      <c r="I32" s="62"/>
    </row>
    <row r="33" spans="5:9" x14ac:dyDescent="0.25">
      <c r="G33" s="60">
        <v>11.6</v>
      </c>
      <c r="H33" s="61">
        <v>8.4</v>
      </c>
      <c r="I33" s="62"/>
    </row>
    <row r="34" spans="5:9" x14ac:dyDescent="0.25">
      <c r="F34" s="52"/>
      <c r="G34" s="63">
        <v>11.5</v>
      </c>
      <c r="H34" s="61">
        <v>8.5</v>
      </c>
      <c r="I34" s="62"/>
    </row>
    <row r="35" spans="5:9" x14ac:dyDescent="0.25">
      <c r="F35" s="52"/>
      <c r="G35" s="60">
        <v>11.4</v>
      </c>
      <c r="H35" s="61">
        <v>8.6</v>
      </c>
      <c r="I35" s="62"/>
    </row>
    <row r="36" spans="5:9" x14ac:dyDescent="0.25">
      <c r="E36" s="53"/>
      <c r="F36" s="52"/>
      <c r="G36" s="60">
        <v>11.3</v>
      </c>
      <c r="H36" s="61">
        <v>8.6999999999999993</v>
      </c>
      <c r="I36" s="62"/>
    </row>
    <row r="37" spans="5:9" x14ac:dyDescent="0.25">
      <c r="F37" s="52"/>
      <c r="G37" s="63">
        <v>11.2</v>
      </c>
      <c r="H37" s="61">
        <v>8.8000000000000007</v>
      </c>
      <c r="I37" s="62"/>
    </row>
    <row r="38" spans="5:9" x14ac:dyDescent="0.25">
      <c r="F38" s="52"/>
      <c r="G38" s="60">
        <v>11.1</v>
      </c>
      <c r="H38" s="61">
        <v>8.9</v>
      </c>
      <c r="I38" s="62"/>
    </row>
    <row r="39" spans="5:9" x14ac:dyDescent="0.25">
      <c r="F39" s="52"/>
      <c r="G39" s="60">
        <v>11</v>
      </c>
      <c r="H39" s="61">
        <v>9</v>
      </c>
      <c r="I39" s="62"/>
    </row>
    <row r="40" spans="5:9" x14ac:dyDescent="0.25">
      <c r="F40" s="52"/>
      <c r="G40" s="60">
        <v>10.9</v>
      </c>
      <c r="H40" s="61">
        <v>9.1</v>
      </c>
      <c r="I40" s="62"/>
    </row>
    <row r="41" spans="5:9" x14ac:dyDescent="0.25">
      <c r="F41" s="52"/>
      <c r="G41" s="60">
        <v>10.8</v>
      </c>
      <c r="H41" s="61">
        <v>9.1999999999999993</v>
      </c>
      <c r="I41" s="62"/>
    </row>
    <row r="42" spans="5:9" x14ac:dyDescent="0.25">
      <c r="F42" s="52"/>
      <c r="G42" s="63">
        <v>10.7</v>
      </c>
      <c r="H42" s="61">
        <v>9.3000000000000007</v>
      </c>
      <c r="I42" s="62"/>
    </row>
    <row r="43" spans="5:9" x14ac:dyDescent="0.25">
      <c r="F43" s="52"/>
      <c r="G43" s="60">
        <v>10.6</v>
      </c>
      <c r="H43" s="61">
        <v>9.4</v>
      </c>
      <c r="I43" s="62"/>
    </row>
    <row r="44" spans="5:9" x14ac:dyDescent="0.25">
      <c r="E44" s="53"/>
      <c r="F44" s="52"/>
      <c r="G44" s="60">
        <v>10.5</v>
      </c>
      <c r="H44" s="61">
        <v>9.5</v>
      </c>
      <c r="I44" s="62"/>
    </row>
    <row r="45" spans="5:9" x14ac:dyDescent="0.25">
      <c r="F45" s="52"/>
      <c r="G45" s="63">
        <v>10.4</v>
      </c>
      <c r="H45" s="61">
        <v>9.6</v>
      </c>
      <c r="I45" s="62"/>
    </row>
    <row r="46" spans="5:9" x14ac:dyDescent="0.25">
      <c r="F46" s="52"/>
      <c r="G46" s="60">
        <v>10.3</v>
      </c>
      <c r="H46" s="61">
        <v>9.6999999999999993</v>
      </c>
      <c r="I46" s="62"/>
    </row>
    <row r="47" spans="5:9" x14ac:dyDescent="0.25">
      <c r="F47" s="52"/>
      <c r="G47" s="60">
        <v>10.199999999999999</v>
      </c>
      <c r="H47" s="61">
        <v>9.8000000000000007</v>
      </c>
      <c r="I47" s="62"/>
    </row>
    <row r="48" spans="5:9" x14ac:dyDescent="0.25">
      <c r="F48" s="52"/>
      <c r="G48" s="60">
        <v>10.1</v>
      </c>
      <c r="H48" s="61">
        <v>9.9</v>
      </c>
      <c r="I48" s="62"/>
    </row>
    <row r="49" spans="7:9" x14ac:dyDescent="0.25">
      <c r="G49" s="60">
        <v>10</v>
      </c>
      <c r="H49" s="61">
        <v>10</v>
      </c>
      <c r="I49" s="62"/>
    </row>
    <row r="50" spans="7:9" x14ac:dyDescent="0.25">
      <c r="G50" s="60"/>
      <c r="H50" s="61"/>
      <c r="I50" s="62"/>
    </row>
    <row r="51" spans="7:9" x14ac:dyDescent="0.25">
      <c r="G51" s="60">
        <f>G42-G49</f>
        <v>0.69999999999999929</v>
      </c>
      <c r="H51" s="61">
        <f>G51*2</f>
        <v>1.3999999999999986</v>
      </c>
      <c r="I51" s="62">
        <f>G42-H51</f>
        <v>9.3000000000000007</v>
      </c>
    </row>
    <row r="52" spans="7:9" x14ac:dyDescent="0.25">
      <c r="G52" s="60">
        <f>G45-G49</f>
        <v>0.40000000000000036</v>
      </c>
      <c r="H52" s="61">
        <f>G52*2</f>
        <v>0.80000000000000071</v>
      </c>
      <c r="I52" s="62">
        <f>G45-H52</f>
        <v>9.6</v>
      </c>
    </row>
    <row r="53" spans="7:9" x14ac:dyDescent="0.25">
      <c r="G53" s="60">
        <f>G37-G49</f>
        <v>1.1999999999999993</v>
      </c>
      <c r="H53" s="61">
        <f>G53*2</f>
        <v>2.3999999999999986</v>
      </c>
      <c r="I53" s="62">
        <f>G37-H53</f>
        <v>8.8000000000000007</v>
      </c>
    </row>
    <row r="54" spans="7:9" x14ac:dyDescent="0.25">
      <c r="G54" s="64">
        <f>G34-G49</f>
        <v>1.5</v>
      </c>
      <c r="H54" s="65">
        <f>G54*2</f>
        <v>3</v>
      </c>
      <c r="I54" s="66">
        <f>G34-H54</f>
        <v>8.5</v>
      </c>
    </row>
  </sheetData>
  <pageMargins left="0.7" right="0.7" top="0.75" bottom="0.75" header="0.3" footer="0.3"/>
  <ignoredErrors>
    <ignoredError sqref="H3:K3 H10:K1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2"/>
  <sheetViews>
    <sheetView showGridLines="0" zoomScale="90" zoomScaleNormal="90" workbookViewId="0">
      <pane xSplit="1" ySplit="3" topLeftCell="B4" activePane="bottomRight" state="frozen"/>
      <selection activeCell="A6" sqref="A6"/>
      <selection pane="topRight" activeCell="A6" sqref="A6"/>
      <selection pane="bottomLeft" activeCell="A6" sqref="A6"/>
      <selection pane="bottomRight" activeCell="B1" sqref="B1"/>
    </sheetView>
  </sheetViews>
  <sheetFormatPr baseColWidth="10" defaultRowHeight="15" x14ac:dyDescent="0.25"/>
  <cols>
    <col min="1" max="1" width="30" customWidth="1"/>
    <col min="2" max="2" width="68.140625" customWidth="1"/>
    <col min="3" max="3" width="11.85546875" style="85" customWidth="1"/>
    <col min="4" max="4" width="19.85546875" style="85" customWidth="1"/>
    <col min="5" max="5" width="12" style="85" customWidth="1"/>
    <col min="6" max="7" width="10.5703125" style="85" customWidth="1"/>
    <col min="8" max="8" width="12" style="85" customWidth="1"/>
    <col min="9" max="10" width="10.5703125" style="85" customWidth="1"/>
    <col min="11" max="11" width="12.140625" style="85" customWidth="1"/>
    <col min="12" max="13" width="10.5703125" style="85" customWidth="1"/>
    <col min="14" max="14" width="12.140625" style="85" customWidth="1"/>
    <col min="15" max="15" width="16.140625" style="85" bestFit="1" customWidth="1"/>
    <col min="16" max="16" width="10.5703125" style="85" customWidth="1"/>
    <col min="17" max="17" width="15.85546875" style="85" customWidth="1"/>
    <col min="18" max="19" width="10.5703125" style="85" customWidth="1"/>
    <col min="20" max="20" width="12.140625" style="85" customWidth="1"/>
    <col min="21" max="22" width="10.5703125" style="85" customWidth="1"/>
    <col min="23" max="23" width="12.140625" customWidth="1"/>
    <col min="24" max="25" width="10.5703125" customWidth="1"/>
    <col min="26" max="26" width="12.140625" customWidth="1"/>
    <col min="27" max="28" width="10.5703125" customWidth="1"/>
    <col min="29" max="29" width="12.140625" customWidth="1"/>
    <col min="30" max="31" width="10.5703125" customWidth="1"/>
    <col min="32" max="32" width="12.140625" customWidth="1"/>
    <col min="33" max="34" width="10.5703125" customWidth="1"/>
    <col min="35" max="35" width="12.140625" customWidth="1"/>
    <col min="36" max="37" width="10.5703125" customWidth="1"/>
    <col min="38" max="38" width="12.140625" customWidth="1"/>
    <col min="39" max="40" width="10.5703125" customWidth="1"/>
    <col min="41" max="41" width="12.140625" customWidth="1"/>
    <col min="42" max="43" width="10.5703125" customWidth="1"/>
    <col min="44" max="44" width="12.140625" customWidth="1"/>
    <col min="45" max="46" width="10.5703125" customWidth="1"/>
    <col min="47" max="47" width="12.140625" customWidth="1"/>
    <col min="48" max="49" width="10.5703125" customWidth="1"/>
    <col min="50" max="50" width="12.140625" customWidth="1"/>
    <col min="51" max="52" width="10.5703125" customWidth="1"/>
    <col min="53" max="53" width="12.140625" customWidth="1"/>
    <col min="54" max="55" width="10.5703125" customWidth="1"/>
    <col min="56" max="56" width="12.140625" customWidth="1"/>
    <col min="57" max="58" width="10.5703125" customWidth="1"/>
    <col min="59" max="59" width="12.140625" customWidth="1"/>
    <col min="60" max="61" width="10.5703125" customWidth="1"/>
    <col min="62" max="62" width="12.140625" customWidth="1"/>
    <col min="63" max="64" width="10.5703125" customWidth="1"/>
    <col min="65" max="65" width="12.140625" customWidth="1"/>
    <col min="66" max="67" width="10.5703125" customWidth="1"/>
    <col min="68" max="68" width="12.140625" customWidth="1"/>
    <col min="69" max="70" width="10.5703125" customWidth="1"/>
    <col min="71" max="71" width="12.140625" customWidth="1"/>
  </cols>
  <sheetData>
    <row r="1" spans="1:71" x14ac:dyDescent="0.25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71" ht="27.75" customHeight="1" x14ac:dyDescent="0.25">
      <c r="C2" s="184" t="s">
        <v>32</v>
      </c>
      <c r="D2" s="184"/>
      <c r="E2" s="184"/>
      <c r="F2" s="184" t="s">
        <v>33</v>
      </c>
      <c r="G2" s="184"/>
      <c r="H2" s="184"/>
      <c r="I2" s="184" t="s">
        <v>34</v>
      </c>
      <c r="J2" s="184"/>
      <c r="K2" s="184"/>
      <c r="L2" s="184" t="s">
        <v>179</v>
      </c>
      <c r="M2" s="184"/>
      <c r="N2" s="184"/>
      <c r="O2" s="184" t="s">
        <v>180</v>
      </c>
      <c r="P2" s="184"/>
      <c r="Q2" s="184"/>
      <c r="R2" s="184" t="s">
        <v>181</v>
      </c>
      <c r="S2" s="184"/>
      <c r="T2" s="184"/>
      <c r="U2" s="184" t="s">
        <v>182</v>
      </c>
      <c r="V2" s="184"/>
      <c r="W2" s="184"/>
      <c r="X2" s="184" t="s">
        <v>183</v>
      </c>
      <c r="Y2" s="184"/>
      <c r="Z2" s="184"/>
      <c r="AA2" s="184" t="s">
        <v>184</v>
      </c>
      <c r="AB2" s="184"/>
      <c r="AC2" s="184"/>
      <c r="AD2" s="184" t="s">
        <v>185</v>
      </c>
      <c r="AE2" s="184"/>
      <c r="AF2" s="184"/>
      <c r="AG2" s="184" t="s">
        <v>186</v>
      </c>
      <c r="AH2" s="184"/>
      <c r="AI2" s="184"/>
      <c r="AJ2" s="184" t="s">
        <v>187</v>
      </c>
      <c r="AK2" s="184"/>
      <c r="AL2" s="184"/>
      <c r="AM2" s="184" t="s">
        <v>188</v>
      </c>
      <c r="AN2" s="184"/>
      <c r="AO2" s="184"/>
      <c r="AP2" s="184" t="s">
        <v>189</v>
      </c>
      <c r="AQ2" s="184"/>
      <c r="AR2" s="184"/>
      <c r="AS2" s="184" t="s">
        <v>190</v>
      </c>
      <c r="AT2" s="184"/>
      <c r="AU2" s="184"/>
      <c r="AV2" s="184" t="s">
        <v>191</v>
      </c>
      <c r="AW2" s="184"/>
      <c r="AX2" s="184"/>
      <c r="AY2" s="184" t="s">
        <v>192</v>
      </c>
      <c r="AZ2" s="184"/>
      <c r="BA2" s="184"/>
      <c r="BB2" s="184" t="s">
        <v>193</v>
      </c>
      <c r="BC2" s="184"/>
      <c r="BD2" s="184"/>
      <c r="BE2" s="184" t="s">
        <v>194</v>
      </c>
      <c r="BF2" s="184"/>
      <c r="BG2" s="184"/>
      <c r="BH2" s="184" t="s">
        <v>195</v>
      </c>
      <c r="BI2" s="184"/>
      <c r="BJ2" s="184"/>
      <c r="BK2" s="184" t="s">
        <v>196</v>
      </c>
      <c r="BL2" s="184"/>
      <c r="BM2" s="184"/>
      <c r="BN2" s="184" t="s">
        <v>197</v>
      </c>
      <c r="BO2" s="184"/>
      <c r="BP2" s="184"/>
      <c r="BQ2" s="184" t="s">
        <v>198</v>
      </c>
      <c r="BR2" s="184"/>
      <c r="BS2" s="184"/>
    </row>
    <row r="3" spans="1:71" s="5" customFormat="1" ht="34.5" customHeight="1" x14ac:dyDescent="0.25">
      <c r="A3" s="1" t="s">
        <v>23</v>
      </c>
      <c r="B3" s="1" t="s">
        <v>24</v>
      </c>
      <c r="C3" s="1" t="s">
        <v>25</v>
      </c>
      <c r="D3" s="1" t="s">
        <v>26</v>
      </c>
      <c r="E3" s="112" t="s">
        <v>144</v>
      </c>
      <c r="F3" s="1" t="s">
        <v>25</v>
      </c>
      <c r="G3" s="1" t="s">
        <v>26</v>
      </c>
      <c r="H3" s="112" t="s">
        <v>144</v>
      </c>
      <c r="I3" s="1" t="s">
        <v>25</v>
      </c>
      <c r="J3" s="1" t="s">
        <v>26</v>
      </c>
      <c r="K3" s="112" t="s">
        <v>144</v>
      </c>
      <c r="L3" s="130" t="s">
        <v>25</v>
      </c>
      <c r="M3" s="130" t="s">
        <v>26</v>
      </c>
      <c r="N3" s="130" t="s">
        <v>144</v>
      </c>
      <c r="O3" s="130" t="s">
        <v>25</v>
      </c>
      <c r="P3" s="130" t="s">
        <v>26</v>
      </c>
      <c r="Q3" s="130" t="s">
        <v>144</v>
      </c>
      <c r="R3" s="130" t="s">
        <v>25</v>
      </c>
      <c r="S3" s="130" t="s">
        <v>26</v>
      </c>
      <c r="T3" s="130" t="s">
        <v>144</v>
      </c>
      <c r="U3" s="130" t="s">
        <v>25</v>
      </c>
      <c r="V3" s="130" t="s">
        <v>26</v>
      </c>
      <c r="W3" s="130" t="s">
        <v>144</v>
      </c>
      <c r="X3" s="130" t="s">
        <v>25</v>
      </c>
      <c r="Y3" s="130" t="s">
        <v>26</v>
      </c>
      <c r="Z3" s="130" t="s">
        <v>144</v>
      </c>
      <c r="AA3" s="130" t="s">
        <v>25</v>
      </c>
      <c r="AB3" s="130" t="s">
        <v>26</v>
      </c>
      <c r="AC3" s="130" t="s">
        <v>144</v>
      </c>
      <c r="AD3" s="130" t="s">
        <v>25</v>
      </c>
      <c r="AE3" s="130" t="s">
        <v>26</v>
      </c>
      <c r="AF3" s="130" t="s">
        <v>144</v>
      </c>
      <c r="AG3" s="130" t="s">
        <v>25</v>
      </c>
      <c r="AH3" s="130" t="s">
        <v>26</v>
      </c>
      <c r="AI3" s="130" t="s">
        <v>144</v>
      </c>
      <c r="AJ3" s="130" t="s">
        <v>25</v>
      </c>
      <c r="AK3" s="130" t="s">
        <v>26</v>
      </c>
      <c r="AL3" s="130" t="s">
        <v>144</v>
      </c>
      <c r="AM3" s="130" t="s">
        <v>25</v>
      </c>
      <c r="AN3" s="130" t="s">
        <v>26</v>
      </c>
      <c r="AO3" s="130" t="s">
        <v>144</v>
      </c>
      <c r="AP3" s="130" t="s">
        <v>25</v>
      </c>
      <c r="AQ3" s="130" t="s">
        <v>26</v>
      </c>
      <c r="AR3" s="130" t="s">
        <v>144</v>
      </c>
      <c r="AS3" s="130" t="s">
        <v>25</v>
      </c>
      <c r="AT3" s="130" t="s">
        <v>26</v>
      </c>
      <c r="AU3" s="130" t="s">
        <v>144</v>
      </c>
      <c r="AV3" s="130" t="s">
        <v>25</v>
      </c>
      <c r="AW3" s="130" t="s">
        <v>26</v>
      </c>
      <c r="AX3" s="130" t="s">
        <v>144</v>
      </c>
      <c r="AY3" s="130" t="s">
        <v>25</v>
      </c>
      <c r="AZ3" s="130" t="s">
        <v>26</v>
      </c>
      <c r="BA3" s="130" t="s">
        <v>144</v>
      </c>
      <c r="BB3" s="130" t="s">
        <v>25</v>
      </c>
      <c r="BC3" s="130" t="s">
        <v>26</v>
      </c>
      <c r="BD3" s="130" t="s">
        <v>144</v>
      </c>
      <c r="BE3" s="130" t="s">
        <v>25</v>
      </c>
      <c r="BF3" s="130" t="s">
        <v>26</v>
      </c>
      <c r="BG3" s="130" t="s">
        <v>144</v>
      </c>
      <c r="BH3" s="130" t="s">
        <v>25</v>
      </c>
      <c r="BI3" s="130" t="s">
        <v>26</v>
      </c>
      <c r="BJ3" s="130" t="s">
        <v>144</v>
      </c>
      <c r="BK3" s="130" t="s">
        <v>25</v>
      </c>
      <c r="BL3" s="130" t="s">
        <v>26</v>
      </c>
      <c r="BM3" s="130" t="s">
        <v>144</v>
      </c>
      <c r="BN3" s="130" t="s">
        <v>25</v>
      </c>
      <c r="BO3" s="130" t="s">
        <v>26</v>
      </c>
      <c r="BP3" s="130" t="s">
        <v>144</v>
      </c>
      <c r="BQ3" s="130" t="s">
        <v>25</v>
      </c>
      <c r="BR3" s="130" t="s">
        <v>26</v>
      </c>
      <c r="BS3" s="130" t="s">
        <v>144</v>
      </c>
    </row>
    <row r="4" spans="1:71" ht="30" x14ac:dyDescent="0.25">
      <c r="A4" s="190" t="s">
        <v>27</v>
      </c>
      <c r="B4" s="9" t="s">
        <v>28</v>
      </c>
      <c r="C4" s="10"/>
      <c r="D4" s="10"/>
      <c r="E4" s="11" t="str">
        <f>IFERROR(D4/C4," ")</f>
        <v xml:space="preserve"> </v>
      </c>
      <c r="F4" s="10"/>
      <c r="G4" s="10"/>
      <c r="H4" s="11" t="str">
        <f>IFERROR(G4/F4," ")</f>
        <v xml:space="preserve"> </v>
      </c>
      <c r="I4" s="10"/>
      <c r="J4" s="10"/>
      <c r="K4" s="11" t="str">
        <f>IFERROR(J4/I4," ")</f>
        <v xml:space="preserve"> </v>
      </c>
      <c r="L4" s="10"/>
      <c r="M4" s="10"/>
      <c r="N4" s="11" t="str">
        <f>IFERROR(M4/L4," ")</f>
        <v xml:space="preserve"> </v>
      </c>
      <c r="O4" s="10"/>
      <c r="P4" s="10"/>
      <c r="Q4" s="11" t="str">
        <f>IFERROR(P4/O4," ")</f>
        <v xml:space="preserve"> </v>
      </c>
      <c r="R4" s="10"/>
      <c r="S4" s="10"/>
      <c r="T4" s="11" t="str">
        <f>IFERROR(S4/R4," ")</f>
        <v xml:space="preserve"> </v>
      </c>
      <c r="U4" s="10"/>
      <c r="V4" s="10"/>
      <c r="W4" s="11" t="str">
        <f>IFERROR(V4/U4," ")</f>
        <v xml:space="preserve"> </v>
      </c>
      <c r="X4" s="10"/>
      <c r="Y4" s="10"/>
      <c r="Z4" s="11" t="str">
        <f>IFERROR(Y4/X4," ")</f>
        <v xml:space="preserve"> </v>
      </c>
      <c r="AA4" s="10"/>
      <c r="AB4" s="10"/>
      <c r="AC4" s="11" t="str">
        <f>IFERROR(AB4/AA4," ")</f>
        <v xml:space="preserve"> </v>
      </c>
      <c r="AD4" s="10"/>
      <c r="AE4" s="10"/>
      <c r="AF4" s="11" t="str">
        <f>IFERROR(AE4/AD4," ")</f>
        <v xml:space="preserve"> </v>
      </c>
      <c r="AG4" s="10"/>
      <c r="AH4" s="10"/>
      <c r="AI4" s="11" t="str">
        <f>IFERROR(AH4/AG4," ")</f>
        <v xml:space="preserve"> </v>
      </c>
      <c r="AJ4" s="10"/>
      <c r="AK4" s="10"/>
      <c r="AL4" s="11" t="str">
        <f>IFERROR(AK4/AJ4," ")</f>
        <v xml:space="preserve"> </v>
      </c>
      <c r="AM4" s="10"/>
      <c r="AN4" s="10"/>
      <c r="AO4" s="11" t="str">
        <f>IFERROR(AN4/AM4," ")</f>
        <v xml:space="preserve"> </v>
      </c>
      <c r="AP4" s="10"/>
      <c r="AQ4" s="10"/>
      <c r="AR4" s="11" t="str">
        <f>IFERROR(AQ4/AP4," ")</f>
        <v xml:space="preserve"> </v>
      </c>
      <c r="AS4" s="10"/>
      <c r="AT4" s="10"/>
      <c r="AU4" s="11" t="str">
        <f>IFERROR(AT4/AS4," ")</f>
        <v xml:space="preserve"> </v>
      </c>
      <c r="AV4" s="10"/>
      <c r="AW4" s="10"/>
      <c r="AX4" s="11" t="str">
        <f>IFERROR(AW4/AV4," ")</f>
        <v xml:space="preserve"> </v>
      </c>
      <c r="AY4" s="10"/>
      <c r="AZ4" s="10"/>
      <c r="BA4" s="11" t="str">
        <f>IFERROR(AZ4/AY4," ")</f>
        <v xml:space="preserve"> </v>
      </c>
      <c r="BB4" s="10"/>
      <c r="BC4" s="10"/>
      <c r="BD4" s="11" t="str">
        <f>IFERROR(BC4/BB4," ")</f>
        <v xml:space="preserve"> </v>
      </c>
      <c r="BE4" s="10"/>
      <c r="BF4" s="10"/>
      <c r="BG4" s="11" t="str">
        <f>IFERROR(BF4/BE4," ")</f>
        <v xml:space="preserve"> </v>
      </c>
      <c r="BH4" s="10"/>
      <c r="BI4" s="10"/>
      <c r="BJ4" s="11" t="str">
        <f>IFERROR(BI4/BH4," ")</f>
        <v xml:space="preserve"> </v>
      </c>
      <c r="BK4" s="10"/>
      <c r="BL4" s="10"/>
      <c r="BM4" s="11" t="str">
        <f>IFERROR(BL4/BK4," ")</f>
        <v xml:space="preserve"> </v>
      </c>
      <c r="BN4" s="10"/>
      <c r="BO4" s="10"/>
      <c r="BP4" s="11" t="str">
        <f>IFERROR(BO4/BN4," ")</f>
        <v xml:space="preserve"> </v>
      </c>
      <c r="BQ4" s="10"/>
      <c r="BR4" s="10"/>
      <c r="BS4" s="11" t="str">
        <f>IFERROR(BR4/BQ4," ")</f>
        <v xml:space="preserve"> </v>
      </c>
    </row>
    <row r="5" spans="1:71" ht="30" x14ac:dyDescent="0.25">
      <c r="A5" s="191"/>
      <c r="B5" s="9" t="s">
        <v>29</v>
      </c>
      <c r="C5" s="10"/>
      <c r="D5" s="10"/>
      <c r="E5" s="11" t="str">
        <f t="shared" ref="E5:E12" si="0">IFERROR(D5/C5," ")</f>
        <v xml:space="preserve"> </v>
      </c>
      <c r="F5" s="10"/>
      <c r="G5" s="10"/>
      <c r="H5" s="11" t="str">
        <f t="shared" ref="H5:H12" si="1">IFERROR(G5/F5," ")</f>
        <v xml:space="preserve"> </v>
      </c>
      <c r="I5" s="10"/>
      <c r="J5" s="10"/>
      <c r="K5" s="11" t="str">
        <f t="shared" ref="K5:K12" si="2">IFERROR(J5/I5," ")</f>
        <v xml:space="preserve"> </v>
      </c>
      <c r="L5" s="10"/>
      <c r="M5" s="10"/>
      <c r="N5" s="11" t="str">
        <f t="shared" ref="N5:N12" si="3">IFERROR(M5/L5," ")</f>
        <v xml:space="preserve"> </v>
      </c>
      <c r="O5" s="10"/>
      <c r="P5" s="10"/>
      <c r="Q5" s="11" t="str">
        <f t="shared" ref="Q5:Q12" si="4">IFERROR(P5/O5," ")</f>
        <v xml:space="preserve"> </v>
      </c>
      <c r="R5" s="10"/>
      <c r="S5" s="10"/>
      <c r="T5" s="11" t="str">
        <f t="shared" ref="T5:T10" si="5">IFERROR(S5/R5," ")</f>
        <v xml:space="preserve"> </v>
      </c>
      <c r="U5" s="10"/>
      <c r="V5" s="10"/>
      <c r="W5" s="11" t="str">
        <f t="shared" ref="W5:W11" si="6">IFERROR(V5/U5," ")</f>
        <v xml:space="preserve"> </v>
      </c>
      <c r="X5" s="10"/>
      <c r="Y5" s="10"/>
      <c r="Z5" s="11" t="str">
        <f t="shared" ref="Z5:Z10" si="7">IFERROR(Y5/X5," ")</f>
        <v xml:space="preserve"> </v>
      </c>
      <c r="AA5" s="10"/>
      <c r="AB5" s="10"/>
      <c r="AC5" s="11" t="str">
        <f t="shared" ref="AC5:AC9" si="8">IFERROR(AB5/AA5," ")</f>
        <v xml:space="preserve"> </v>
      </c>
      <c r="AD5" s="10"/>
      <c r="AE5" s="10"/>
      <c r="AF5" s="11" t="str">
        <f t="shared" ref="AF5:AF10" si="9">IFERROR(AE5/AD5," ")</f>
        <v xml:space="preserve"> </v>
      </c>
      <c r="AG5" s="10"/>
      <c r="AH5" s="10"/>
      <c r="AI5" s="11" t="str">
        <f t="shared" ref="AI5:AI10" si="10">IFERROR(AH5/AG5," ")</f>
        <v xml:space="preserve"> </v>
      </c>
      <c r="AJ5" s="10"/>
      <c r="AK5" s="10"/>
      <c r="AL5" s="11" t="str">
        <f t="shared" ref="AL5:AL9" si="11">IFERROR(AK5/AJ5," ")</f>
        <v xml:space="preserve"> </v>
      </c>
      <c r="AM5" s="10"/>
      <c r="AN5" s="10"/>
      <c r="AO5" s="11" t="str">
        <f t="shared" ref="AO5:AO9" si="12">IFERROR(AN5/AM5," ")</f>
        <v xml:space="preserve"> </v>
      </c>
      <c r="AP5" s="10"/>
      <c r="AQ5" s="10"/>
      <c r="AR5" s="11" t="str">
        <f t="shared" ref="AR5:AR9" si="13">IFERROR(AQ5/AP5," ")</f>
        <v xml:space="preserve"> </v>
      </c>
      <c r="AS5" s="10"/>
      <c r="AT5" s="10"/>
      <c r="AU5" s="11" t="str">
        <f t="shared" ref="AU5:AU9" si="14">IFERROR(AT5/AS5," ")</f>
        <v xml:space="preserve"> </v>
      </c>
      <c r="AV5" s="10"/>
      <c r="AW5" s="10"/>
      <c r="AX5" s="11" t="str">
        <f t="shared" ref="AX5:AX9" si="15">IFERROR(AW5/AV5," ")</f>
        <v xml:space="preserve"> </v>
      </c>
      <c r="AY5" s="10"/>
      <c r="AZ5" s="10"/>
      <c r="BA5" s="11" t="str">
        <f t="shared" ref="BA5:BA12" si="16">IFERROR(AZ5/AY5," ")</f>
        <v xml:space="preserve"> </v>
      </c>
      <c r="BB5" s="10"/>
      <c r="BC5" s="10"/>
      <c r="BD5" s="11" t="str">
        <f t="shared" ref="BD5:BD12" si="17">IFERROR(BC5/BB5," ")</f>
        <v xml:space="preserve"> </v>
      </c>
      <c r="BE5" s="10"/>
      <c r="BF5" s="10"/>
      <c r="BG5" s="11" t="str">
        <f t="shared" ref="BG5:BG12" si="18">IFERROR(BF5/BE5," ")</f>
        <v xml:space="preserve"> </v>
      </c>
      <c r="BH5" s="10"/>
      <c r="BI5" s="10"/>
      <c r="BJ5" s="11" t="str">
        <f t="shared" ref="BJ5:BJ10" si="19">IFERROR(BI5/BH5," ")</f>
        <v xml:space="preserve"> </v>
      </c>
      <c r="BK5" s="10"/>
      <c r="BL5" s="10"/>
      <c r="BM5" s="11" t="str">
        <f t="shared" ref="BM5:BM9" si="20">IFERROR(BL5/BK5," ")</f>
        <v xml:space="preserve"> </v>
      </c>
      <c r="BN5" s="10"/>
      <c r="BO5" s="10"/>
      <c r="BP5" s="11" t="str">
        <f t="shared" ref="BP5:BP9" si="21">IFERROR(BO5/BN5," ")</f>
        <v xml:space="preserve"> </v>
      </c>
      <c r="BQ5" s="10"/>
      <c r="BR5" s="10"/>
      <c r="BS5" s="11" t="str">
        <f t="shared" ref="BS5:BS9" si="22">IFERROR(BR5/BQ5," ")</f>
        <v xml:space="preserve"> </v>
      </c>
    </row>
    <row r="6" spans="1:71" x14ac:dyDescent="0.25">
      <c r="A6" s="191"/>
      <c r="B6" s="9" t="s">
        <v>30</v>
      </c>
      <c r="C6" s="10"/>
      <c r="D6" s="10"/>
      <c r="E6" s="11" t="str">
        <f t="shared" si="0"/>
        <v xml:space="preserve"> </v>
      </c>
      <c r="F6" s="10"/>
      <c r="G6" s="10"/>
      <c r="H6" s="11" t="str">
        <f t="shared" si="1"/>
        <v xml:space="preserve"> </v>
      </c>
      <c r="I6" s="10"/>
      <c r="J6" s="10"/>
      <c r="K6" s="11" t="str">
        <f t="shared" si="2"/>
        <v xml:space="preserve"> </v>
      </c>
      <c r="L6" s="10"/>
      <c r="M6" s="10"/>
      <c r="N6" s="11" t="str">
        <f t="shared" si="3"/>
        <v xml:space="preserve"> </v>
      </c>
      <c r="O6" s="10"/>
      <c r="P6" s="10"/>
      <c r="Q6" s="11" t="str">
        <f t="shared" si="4"/>
        <v xml:space="preserve"> </v>
      </c>
      <c r="R6" s="10"/>
      <c r="S6" s="10"/>
      <c r="T6" s="11" t="str">
        <f t="shared" si="5"/>
        <v xml:space="preserve"> </v>
      </c>
      <c r="U6" s="10"/>
      <c r="V6" s="10"/>
      <c r="W6" s="11" t="str">
        <f t="shared" si="6"/>
        <v xml:space="preserve"> </v>
      </c>
      <c r="X6" s="10"/>
      <c r="Y6" s="10"/>
      <c r="Z6" s="11" t="str">
        <f t="shared" si="7"/>
        <v xml:space="preserve"> </v>
      </c>
      <c r="AA6" s="10"/>
      <c r="AB6" s="10"/>
      <c r="AC6" s="11" t="str">
        <f t="shared" si="8"/>
        <v xml:space="preserve"> </v>
      </c>
      <c r="AD6" s="10"/>
      <c r="AE6" s="10"/>
      <c r="AF6" s="11" t="str">
        <f t="shared" si="9"/>
        <v xml:space="preserve"> </v>
      </c>
      <c r="AG6" s="10"/>
      <c r="AH6" s="10"/>
      <c r="AI6" s="11" t="str">
        <f t="shared" si="10"/>
        <v xml:space="preserve"> </v>
      </c>
      <c r="AJ6" s="10"/>
      <c r="AK6" s="10"/>
      <c r="AL6" s="11" t="str">
        <f t="shared" si="11"/>
        <v xml:space="preserve"> </v>
      </c>
      <c r="AM6" s="10"/>
      <c r="AN6" s="10"/>
      <c r="AO6" s="11" t="str">
        <f t="shared" si="12"/>
        <v xml:space="preserve"> </v>
      </c>
      <c r="AP6" s="10"/>
      <c r="AQ6" s="10"/>
      <c r="AR6" s="11" t="str">
        <f t="shared" si="13"/>
        <v xml:space="preserve"> </v>
      </c>
      <c r="AS6" s="10"/>
      <c r="AT6" s="10"/>
      <c r="AU6" s="11" t="str">
        <f t="shared" si="14"/>
        <v xml:space="preserve"> </v>
      </c>
      <c r="AV6" s="10"/>
      <c r="AW6" s="10"/>
      <c r="AX6" s="11" t="str">
        <f t="shared" si="15"/>
        <v xml:space="preserve"> </v>
      </c>
      <c r="AY6" s="10"/>
      <c r="AZ6" s="10"/>
      <c r="BA6" s="11" t="str">
        <f t="shared" si="16"/>
        <v xml:space="preserve"> </v>
      </c>
      <c r="BB6" s="10"/>
      <c r="BC6" s="10"/>
      <c r="BD6" s="11" t="str">
        <f t="shared" si="17"/>
        <v xml:space="preserve"> </v>
      </c>
      <c r="BE6" s="10"/>
      <c r="BF6" s="10"/>
      <c r="BG6" s="11" t="str">
        <f t="shared" si="18"/>
        <v xml:space="preserve"> </v>
      </c>
      <c r="BH6" s="10"/>
      <c r="BI6" s="10"/>
      <c r="BJ6" s="11" t="str">
        <f t="shared" si="19"/>
        <v xml:space="preserve"> </v>
      </c>
      <c r="BK6" s="10"/>
      <c r="BL6" s="10"/>
      <c r="BM6" s="11" t="str">
        <f t="shared" si="20"/>
        <v xml:space="preserve"> </v>
      </c>
      <c r="BN6" s="10"/>
      <c r="BO6" s="10"/>
      <c r="BP6" s="11" t="str">
        <f t="shared" si="21"/>
        <v xml:space="preserve"> </v>
      </c>
      <c r="BQ6" s="10"/>
      <c r="BR6" s="10"/>
      <c r="BS6" s="11" t="str">
        <f t="shared" si="22"/>
        <v xml:space="preserve"> </v>
      </c>
    </row>
    <row r="7" spans="1:71" x14ac:dyDescent="0.25">
      <c r="A7" s="191"/>
      <c r="B7" s="9" t="s">
        <v>31</v>
      </c>
      <c r="C7" s="10"/>
      <c r="D7" s="10"/>
      <c r="E7" s="11" t="str">
        <f t="shared" si="0"/>
        <v xml:space="preserve"> </v>
      </c>
      <c r="F7" s="10"/>
      <c r="G7" s="10"/>
      <c r="H7" s="11" t="str">
        <f t="shared" si="1"/>
        <v xml:space="preserve"> </v>
      </c>
      <c r="I7" s="10"/>
      <c r="J7" s="10"/>
      <c r="K7" s="11" t="str">
        <f t="shared" si="2"/>
        <v xml:space="preserve"> </v>
      </c>
      <c r="L7" s="10"/>
      <c r="M7" s="10"/>
      <c r="N7" s="11" t="str">
        <f t="shared" si="3"/>
        <v xml:space="preserve"> </v>
      </c>
      <c r="O7" s="10"/>
      <c r="P7" s="10"/>
      <c r="Q7" s="11" t="str">
        <f t="shared" si="4"/>
        <v xml:space="preserve"> </v>
      </c>
      <c r="R7" s="10"/>
      <c r="S7" s="10"/>
      <c r="T7" s="11" t="str">
        <f t="shared" si="5"/>
        <v xml:space="preserve"> </v>
      </c>
      <c r="U7" s="10"/>
      <c r="V7" s="10"/>
      <c r="W7" s="11" t="str">
        <f t="shared" si="6"/>
        <v xml:space="preserve"> </v>
      </c>
      <c r="X7" s="10"/>
      <c r="Y7" s="10"/>
      <c r="Z7" s="11" t="str">
        <f t="shared" si="7"/>
        <v xml:space="preserve"> </v>
      </c>
      <c r="AA7" s="10"/>
      <c r="AB7" s="10"/>
      <c r="AC7" s="11" t="str">
        <f t="shared" si="8"/>
        <v xml:space="preserve"> </v>
      </c>
      <c r="AD7" s="10"/>
      <c r="AE7" s="10"/>
      <c r="AF7" s="11" t="str">
        <f t="shared" si="9"/>
        <v xml:space="preserve"> </v>
      </c>
      <c r="AG7" s="10"/>
      <c r="AH7" s="10"/>
      <c r="AI7" s="11" t="str">
        <f t="shared" si="10"/>
        <v xml:space="preserve"> </v>
      </c>
      <c r="AJ7" s="10"/>
      <c r="AK7" s="10"/>
      <c r="AL7" s="11" t="str">
        <f t="shared" si="11"/>
        <v xml:space="preserve"> </v>
      </c>
      <c r="AM7" s="10"/>
      <c r="AN7" s="10"/>
      <c r="AO7" s="11" t="str">
        <f t="shared" si="12"/>
        <v xml:space="preserve"> </v>
      </c>
      <c r="AP7" s="10"/>
      <c r="AQ7" s="10"/>
      <c r="AR7" s="11" t="str">
        <f t="shared" si="13"/>
        <v xml:space="preserve"> </v>
      </c>
      <c r="AS7" s="10"/>
      <c r="AT7" s="10"/>
      <c r="AU7" s="11" t="str">
        <f t="shared" si="14"/>
        <v xml:space="preserve"> </v>
      </c>
      <c r="AV7" s="10"/>
      <c r="AW7" s="10"/>
      <c r="AX7" s="11" t="str">
        <f t="shared" si="15"/>
        <v xml:space="preserve"> </v>
      </c>
      <c r="AY7" s="10"/>
      <c r="AZ7" s="10"/>
      <c r="BA7" s="11" t="str">
        <f t="shared" si="16"/>
        <v xml:space="preserve"> </v>
      </c>
      <c r="BB7" s="10"/>
      <c r="BC7" s="10"/>
      <c r="BD7" s="11" t="str">
        <f t="shared" si="17"/>
        <v xml:space="preserve"> </v>
      </c>
      <c r="BE7" s="10"/>
      <c r="BF7" s="10"/>
      <c r="BG7" s="11" t="str">
        <f t="shared" si="18"/>
        <v xml:space="preserve"> </v>
      </c>
      <c r="BH7" s="10"/>
      <c r="BI7" s="10"/>
      <c r="BJ7" s="11" t="str">
        <f t="shared" si="19"/>
        <v xml:space="preserve"> </v>
      </c>
      <c r="BK7" s="10"/>
      <c r="BL7" s="10"/>
      <c r="BM7" s="11" t="str">
        <f t="shared" si="20"/>
        <v xml:space="preserve"> </v>
      </c>
      <c r="BN7" s="10"/>
      <c r="BO7" s="10"/>
      <c r="BP7" s="11" t="str">
        <f t="shared" si="21"/>
        <v xml:space="preserve"> </v>
      </c>
      <c r="BQ7" s="10"/>
      <c r="BR7" s="10"/>
      <c r="BS7" s="11" t="str">
        <f t="shared" si="22"/>
        <v xml:space="preserve"> </v>
      </c>
    </row>
    <row r="8" spans="1:71" x14ac:dyDescent="0.25">
      <c r="A8" s="191"/>
      <c r="B8" s="9" t="s">
        <v>245</v>
      </c>
      <c r="C8" s="10"/>
      <c r="D8" s="10"/>
      <c r="E8" s="11" t="str">
        <f t="shared" si="0"/>
        <v xml:space="preserve"> </v>
      </c>
      <c r="F8" s="10"/>
      <c r="G8" s="10"/>
      <c r="H8" s="11" t="str">
        <f t="shared" si="1"/>
        <v xml:space="preserve"> </v>
      </c>
      <c r="I8" s="10"/>
      <c r="J8" s="10"/>
      <c r="K8" s="11" t="str">
        <f t="shared" si="2"/>
        <v xml:space="preserve"> </v>
      </c>
      <c r="L8" s="10"/>
      <c r="M8" s="10"/>
      <c r="N8" s="11" t="str">
        <f t="shared" si="3"/>
        <v xml:space="preserve"> </v>
      </c>
      <c r="O8" s="10"/>
      <c r="P8" s="10"/>
      <c r="Q8" s="11" t="str">
        <f t="shared" si="4"/>
        <v xml:space="preserve"> </v>
      </c>
      <c r="R8" s="10"/>
      <c r="S8" s="10"/>
      <c r="T8" s="11" t="str">
        <f t="shared" si="5"/>
        <v xml:space="preserve"> </v>
      </c>
      <c r="U8" s="10"/>
      <c r="V8" s="10"/>
      <c r="W8" s="11" t="str">
        <f t="shared" si="6"/>
        <v xml:space="preserve"> </v>
      </c>
      <c r="X8" s="10"/>
      <c r="Y8" s="10"/>
      <c r="Z8" s="11" t="str">
        <f t="shared" si="7"/>
        <v xml:space="preserve"> </v>
      </c>
      <c r="AA8" s="10"/>
      <c r="AB8" s="10"/>
      <c r="AC8" s="11" t="str">
        <f t="shared" si="8"/>
        <v xml:space="preserve"> </v>
      </c>
      <c r="AD8" s="10"/>
      <c r="AE8" s="10"/>
      <c r="AF8" s="11" t="str">
        <f t="shared" si="9"/>
        <v xml:space="preserve"> </v>
      </c>
      <c r="AG8" s="10"/>
      <c r="AH8" s="10"/>
      <c r="AI8" s="11" t="str">
        <f t="shared" si="10"/>
        <v xml:space="preserve"> </v>
      </c>
      <c r="AJ8" s="10"/>
      <c r="AK8" s="10"/>
      <c r="AL8" s="11" t="str">
        <f t="shared" si="11"/>
        <v xml:space="preserve"> </v>
      </c>
      <c r="AM8" s="10"/>
      <c r="AN8" s="10"/>
      <c r="AO8" s="11" t="str">
        <f t="shared" si="12"/>
        <v xml:space="preserve"> </v>
      </c>
      <c r="AP8" s="10"/>
      <c r="AQ8" s="10"/>
      <c r="AR8" s="11" t="str">
        <f t="shared" si="13"/>
        <v xml:space="preserve"> </v>
      </c>
      <c r="AS8" s="10"/>
      <c r="AT8" s="10"/>
      <c r="AU8" s="11" t="str">
        <f t="shared" si="14"/>
        <v xml:space="preserve"> </v>
      </c>
      <c r="AV8" s="10"/>
      <c r="AW8" s="10"/>
      <c r="AX8" s="11" t="str">
        <f t="shared" si="15"/>
        <v xml:space="preserve"> </v>
      </c>
      <c r="AY8" s="10"/>
      <c r="AZ8" s="10"/>
      <c r="BA8" s="11" t="str">
        <f t="shared" si="16"/>
        <v xml:space="preserve"> </v>
      </c>
      <c r="BB8" s="10"/>
      <c r="BC8" s="10"/>
      <c r="BD8" s="11" t="str">
        <f t="shared" si="17"/>
        <v xml:space="preserve"> </v>
      </c>
      <c r="BE8" s="10"/>
      <c r="BF8" s="10"/>
      <c r="BG8" s="11" t="str">
        <f t="shared" si="18"/>
        <v xml:space="preserve"> </v>
      </c>
      <c r="BH8" s="10"/>
      <c r="BI8" s="10"/>
      <c r="BJ8" s="11" t="str">
        <f t="shared" si="19"/>
        <v xml:space="preserve"> </v>
      </c>
      <c r="BK8" s="10"/>
      <c r="BL8" s="10"/>
      <c r="BM8" s="11" t="str">
        <f t="shared" si="20"/>
        <v xml:space="preserve"> </v>
      </c>
      <c r="BN8" s="10"/>
      <c r="BO8" s="10"/>
      <c r="BP8" s="11" t="str">
        <f t="shared" si="21"/>
        <v xml:space="preserve"> </v>
      </c>
      <c r="BQ8" s="10"/>
      <c r="BR8" s="10"/>
      <c r="BS8" s="11" t="str">
        <f t="shared" si="22"/>
        <v xml:space="preserve"> </v>
      </c>
    </row>
    <row r="9" spans="1:71" x14ac:dyDescent="0.25">
      <c r="A9" s="191"/>
      <c r="B9" s="9" t="s">
        <v>246</v>
      </c>
      <c r="C9" s="10"/>
      <c r="D9" s="10"/>
      <c r="E9" s="11" t="str">
        <f t="shared" si="0"/>
        <v xml:space="preserve"> </v>
      </c>
      <c r="F9" s="10"/>
      <c r="G9" s="10"/>
      <c r="H9" s="11" t="str">
        <f t="shared" si="1"/>
        <v xml:space="preserve"> </v>
      </c>
      <c r="I9" s="10"/>
      <c r="J9" s="10"/>
      <c r="K9" s="11" t="str">
        <f t="shared" si="2"/>
        <v xml:space="preserve"> </v>
      </c>
      <c r="L9" s="10"/>
      <c r="M9" s="10"/>
      <c r="N9" s="11" t="str">
        <f t="shared" si="3"/>
        <v xml:space="preserve"> </v>
      </c>
      <c r="O9" s="10"/>
      <c r="P9" s="10"/>
      <c r="Q9" s="11" t="str">
        <f t="shared" si="4"/>
        <v xml:space="preserve"> </v>
      </c>
      <c r="R9" s="10"/>
      <c r="S9" s="10"/>
      <c r="T9" s="11" t="str">
        <f t="shared" si="5"/>
        <v xml:space="preserve"> </v>
      </c>
      <c r="U9" s="10"/>
      <c r="V9" s="10"/>
      <c r="W9" s="11" t="str">
        <f t="shared" si="6"/>
        <v xml:space="preserve"> </v>
      </c>
      <c r="X9" s="10"/>
      <c r="Y9" s="10"/>
      <c r="Z9" s="11" t="str">
        <f t="shared" si="7"/>
        <v xml:space="preserve"> </v>
      </c>
      <c r="AA9" s="10"/>
      <c r="AB9" s="10"/>
      <c r="AC9" s="11" t="str">
        <f t="shared" si="8"/>
        <v xml:space="preserve"> </v>
      </c>
      <c r="AD9" s="10"/>
      <c r="AE9" s="10"/>
      <c r="AF9" s="11" t="str">
        <f t="shared" si="9"/>
        <v xml:space="preserve"> </v>
      </c>
      <c r="AG9" s="10"/>
      <c r="AH9" s="10"/>
      <c r="AI9" s="11" t="str">
        <f t="shared" si="10"/>
        <v xml:space="preserve"> </v>
      </c>
      <c r="AJ9" s="10"/>
      <c r="AK9" s="10"/>
      <c r="AL9" s="11" t="str">
        <f t="shared" si="11"/>
        <v xml:space="preserve"> </v>
      </c>
      <c r="AM9" s="10"/>
      <c r="AN9" s="10"/>
      <c r="AO9" s="11" t="str">
        <f t="shared" si="12"/>
        <v xml:space="preserve"> </v>
      </c>
      <c r="AP9" s="10"/>
      <c r="AQ9" s="10"/>
      <c r="AR9" s="11" t="str">
        <f t="shared" si="13"/>
        <v xml:space="preserve"> </v>
      </c>
      <c r="AS9" s="10"/>
      <c r="AT9" s="10"/>
      <c r="AU9" s="11" t="str">
        <f t="shared" si="14"/>
        <v xml:space="preserve"> </v>
      </c>
      <c r="AV9" s="10"/>
      <c r="AW9" s="10"/>
      <c r="AX9" s="11" t="str">
        <f t="shared" si="15"/>
        <v xml:space="preserve"> </v>
      </c>
      <c r="AY9" s="10"/>
      <c r="AZ9" s="10"/>
      <c r="BA9" s="11" t="str">
        <f t="shared" si="16"/>
        <v xml:space="preserve"> </v>
      </c>
      <c r="BB9" s="10"/>
      <c r="BC9" s="10"/>
      <c r="BD9" s="11" t="str">
        <f t="shared" si="17"/>
        <v xml:space="preserve"> </v>
      </c>
      <c r="BE9" s="10"/>
      <c r="BF9" s="10"/>
      <c r="BG9" s="11" t="str">
        <f t="shared" si="18"/>
        <v xml:space="preserve"> </v>
      </c>
      <c r="BH9" s="10"/>
      <c r="BI9" s="10"/>
      <c r="BJ9" s="11" t="str">
        <f t="shared" si="19"/>
        <v xml:space="preserve"> </v>
      </c>
      <c r="BK9" s="10"/>
      <c r="BL9" s="10"/>
      <c r="BM9" s="11" t="str">
        <f t="shared" si="20"/>
        <v xml:space="preserve"> </v>
      </c>
      <c r="BN9" s="10"/>
      <c r="BO9" s="10"/>
      <c r="BP9" s="11" t="str">
        <f t="shared" si="21"/>
        <v xml:space="preserve"> </v>
      </c>
      <c r="BQ9" s="10"/>
      <c r="BR9" s="10"/>
      <c r="BS9" s="11" t="str">
        <f t="shared" si="22"/>
        <v xml:space="preserve"> </v>
      </c>
    </row>
    <row r="10" spans="1:71" x14ac:dyDescent="0.25">
      <c r="A10" s="191"/>
      <c r="B10" s="9" t="s">
        <v>247</v>
      </c>
      <c r="C10" s="10"/>
      <c r="D10" s="10"/>
      <c r="E10" s="11" t="str">
        <f t="shared" si="0"/>
        <v xml:space="preserve"> </v>
      </c>
      <c r="F10" s="10"/>
      <c r="G10" s="10"/>
      <c r="H10" s="11" t="str">
        <f t="shared" si="1"/>
        <v xml:space="preserve"> </v>
      </c>
      <c r="I10" s="10"/>
      <c r="J10" s="10"/>
      <c r="K10" s="11" t="str">
        <f t="shared" si="2"/>
        <v xml:space="preserve"> </v>
      </c>
      <c r="L10" s="10"/>
      <c r="M10" s="10"/>
      <c r="N10" s="11" t="str">
        <f t="shared" si="3"/>
        <v xml:space="preserve"> </v>
      </c>
      <c r="O10" s="10"/>
      <c r="P10" s="10"/>
      <c r="Q10" s="11" t="str">
        <f t="shared" si="4"/>
        <v xml:space="preserve"> </v>
      </c>
      <c r="R10" s="10"/>
      <c r="S10" s="10"/>
      <c r="T10" s="11" t="str">
        <f t="shared" si="5"/>
        <v xml:space="preserve"> </v>
      </c>
      <c r="U10" s="10"/>
      <c r="V10" s="10"/>
      <c r="W10" s="11" t="str">
        <f t="shared" si="6"/>
        <v xml:space="preserve"> </v>
      </c>
      <c r="X10" s="10"/>
      <c r="Y10" s="10"/>
      <c r="Z10" s="11" t="str">
        <f t="shared" si="7"/>
        <v xml:space="preserve"> </v>
      </c>
      <c r="AA10" s="10"/>
      <c r="AB10" s="10"/>
      <c r="AC10" s="11" t="str">
        <f t="shared" ref="AC10:AC12" si="23">IFERROR(AB10/AA10," ")</f>
        <v xml:space="preserve"> </v>
      </c>
      <c r="AD10" s="10"/>
      <c r="AE10" s="10"/>
      <c r="AF10" s="11" t="str">
        <f t="shared" si="9"/>
        <v xml:space="preserve"> </v>
      </c>
      <c r="AG10" s="10"/>
      <c r="AH10" s="10"/>
      <c r="AI10" s="11" t="str">
        <f t="shared" si="10"/>
        <v xml:space="preserve"> </v>
      </c>
      <c r="AJ10" s="10"/>
      <c r="AK10" s="10"/>
      <c r="AL10" s="11" t="str">
        <f t="shared" ref="AL10:AL12" si="24">IFERROR(AK10/AJ10," ")</f>
        <v xml:space="preserve"> </v>
      </c>
      <c r="AM10" s="10"/>
      <c r="AN10" s="10"/>
      <c r="AO10" s="11" t="str">
        <f t="shared" ref="AO10:AO12" si="25">IFERROR(AN10/AM10," ")</f>
        <v xml:space="preserve"> </v>
      </c>
      <c r="AP10" s="10"/>
      <c r="AQ10" s="10"/>
      <c r="AR10" s="11" t="str">
        <f t="shared" ref="AR10:AR12" si="26">IFERROR(AQ10/AP10," ")</f>
        <v xml:space="preserve"> </v>
      </c>
      <c r="AS10" s="10"/>
      <c r="AT10" s="10"/>
      <c r="AU10" s="11" t="str">
        <f t="shared" ref="AU10:AU12" si="27">IFERROR(AT10/AS10," ")</f>
        <v xml:space="preserve"> </v>
      </c>
      <c r="AV10" s="10"/>
      <c r="AW10" s="10"/>
      <c r="AX10" s="11" t="str">
        <f t="shared" ref="AX10:AX12" si="28">IFERROR(AW10/AV10," ")</f>
        <v xml:space="preserve"> </v>
      </c>
      <c r="AY10" s="10"/>
      <c r="AZ10" s="10"/>
      <c r="BA10" s="11" t="str">
        <f t="shared" si="16"/>
        <v xml:space="preserve"> </v>
      </c>
      <c r="BB10" s="10"/>
      <c r="BC10" s="10"/>
      <c r="BD10" s="11" t="str">
        <f t="shared" si="17"/>
        <v xml:space="preserve"> </v>
      </c>
      <c r="BE10" s="10"/>
      <c r="BF10" s="10"/>
      <c r="BG10" s="11" t="str">
        <f t="shared" si="18"/>
        <v xml:space="preserve"> </v>
      </c>
      <c r="BH10" s="10"/>
      <c r="BI10" s="10"/>
      <c r="BJ10" s="11" t="str">
        <f t="shared" si="19"/>
        <v xml:space="preserve"> </v>
      </c>
      <c r="BK10" s="10"/>
      <c r="BL10" s="10"/>
      <c r="BM10" s="11" t="str">
        <f t="shared" ref="BM10:BM12" si="29">IFERROR(BL10/BK10," ")</f>
        <v xml:space="preserve"> </v>
      </c>
      <c r="BN10" s="10"/>
      <c r="BO10" s="10"/>
      <c r="BP10" s="11" t="str">
        <f t="shared" ref="BP10:BP12" si="30">IFERROR(BO10/BN10," ")</f>
        <v xml:space="preserve"> </v>
      </c>
      <c r="BQ10" s="10"/>
      <c r="BR10" s="10"/>
      <c r="BS10" s="11" t="str">
        <f t="shared" ref="BS10:BS12" si="31">IFERROR(BR10/BQ10," ")</f>
        <v xml:space="preserve"> </v>
      </c>
    </row>
    <row r="11" spans="1:71" ht="30" x14ac:dyDescent="0.25">
      <c r="A11" s="191"/>
      <c r="B11" s="9" t="s">
        <v>248</v>
      </c>
      <c r="C11" s="10"/>
      <c r="D11" s="10"/>
      <c r="E11" s="11" t="str">
        <f t="shared" si="0"/>
        <v xml:space="preserve"> </v>
      </c>
      <c r="F11" s="10"/>
      <c r="G11" s="10"/>
      <c r="H11" s="11" t="str">
        <f t="shared" si="1"/>
        <v xml:space="preserve"> </v>
      </c>
      <c r="I11" s="10"/>
      <c r="J11" s="10"/>
      <c r="K11" s="11" t="str">
        <f t="shared" si="2"/>
        <v xml:space="preserve"> </v>
      </c>
      <c r="L11" s="10"/>
      <c r="M11" s="10"/>
      <c r="N11" s="11" t="str">
        <f t="shared" si="3"/>
        <v xml:space="preserve"> </v>
      </c>
      <c r="O11" s="10"/>
      <c r="P11" s="10"/>
      <c r="Q11" s="11" t="str">
        <f t="shared" si="4"/>
        <v xml:space="preserve"> </v>
      </c>
      <c r="R11" s="10"/>
      <c r="S11" s="10"/>
      <c r="T11" s="11" t="str">
        <f t="shared" ref="T11:T12" si="32">IFERROR(S11/R11," ")</f>
        <v xml:space="preserve"> </v>
      </c>
      <c r="U11" s="10"/>
      <c r="V11" s="10"/>
      <c r="W11" s="11" t="str">
        <f t="shared" si="6"/>
        <v xml:space="preserve"> </v>
      </c>
      <c r="X11" s="10"/>
      <c r="Y11" s="10"/>
      <c r="Z11" s="11" t="str">
        <f t="shared" ref="Z11:Z12" si="33">IFERROR(Y11/X11," ")</f>
        <v xml:space="preserve"> </v>
      </c>
      <c r="AA11" s="10"/>
      <c r="AB11" s="10"/>
      <c r="AC11" s="11" t="str">
        <f t="shared" si="23"/>
        <v xml:space="preserve"> </v>
      </c>
      <c r="AD11" s="10"/>
      <c r="AE11" s="10"/>
      <c r="AF11" s="11" t="str">
        <f t="shared" ref="AF11:AF12" si="34">IFERROR(AE11/AD11," ")</f>
        <v xml:space="preserve"> </v>
      </c>
      <c r="AG11" s="10"/>
      <c r="AH11" s="10"/>
      <c r="AI11" s="11" t="str">
        <f t="shared" ref="AI11:AI12" si="35">IFERROR(AH11/AG11," ")</f>
        <v xml:space="preserve"> </v>
      </c>
      <c r="AJ11" s="10"/>
      <c r="AK11" s="10"/>
      <c r="AL11" s="11" t="str">
        <f t="shared" si="24"/>
        <v xml:space="preserve"> </v>
      </c>
      <c r="AM11" s="10"/>
      <c r="AN11" s="10"/>
      <c r="AO11" s="11" t="str">
        <f t="shared" si="25"/>
        <v xml:space="preserve"> </v>
      </c>
      <c r="AP11" s="10"/>
      <c r="AQ11" s="10"/>
      <c r="AR11" s="11" t="str">
        <f t="shared" si="26"/>
        <v xml:space="preserve"> </v>
      </c>
      <c r="AS11" s="10"/>
      <c r="AT11" s="10"/>
      <c r="AU11" s="11" t="str">
        <f t="shared" si="27"/>
        <v xml:space="preserve"> </v>
      </c>
      <c r="AV11" s="10"/>
      <c r="AW11" s="10"/>
      <c r="AX11" s="11" t="str">
        <f t="shared" si="28"/>
        <v xml:space="preserve"> </v>
      </c>
      <c r="AY11" s="10"/>
      <c r="AZ11" s="10"/>
      <c r="BA11" s="11" t="str">
        <f t="shared" si="16"/>
        <v xml:space="preserve"> </v>
      </c>
      <c r="BB11" s="10"/>
      <c r="BC11" s="10"/>
      <c r="BD11" s="11" t="str">
        <f t="shared" si="17"/>
        <v xml:space="preserve"> </v>
      </c>
      <c r="BE11" s="10"/>
      <c r="BF11" s="10"/>
      <c r="BG11" s="11" t="str">
        <f t="shared" si="18"/>
        <v xml:space="preserve"> </v>
      </c>
      <c r="BH11" s="10"/>
      <c r="BI11" s="10"/>
      <c r="BJ11" s="11" t="str">
        <f t="shared" ref="BJ11:BJ12" si="36">IFERROR(BI11/BH11," ")</f>
        <v xml:space="preserve"> </v>
      </c>
      <c r="BK11" s="10"/>
      <c r="BL11" s="10"/>
      <c r="BM11" s="11" t="str">
        <f t="shared" si="29"/>
        <v xml:space="preserve"> </v>
      </c>
      <c r="BN11" s="10"/>
      <c r="BO11" s="10"/>
      <c r="BP11" s="11" t="str">
        <f t="shared" si="30"/>
        <v xml:space="preserve"> </v>
      </c>
      <c r="BQ11" s="10"/>
      <c r="BR11" s="10"/>
      <c r="BS11" s="11" t="str">
        <f t="shared" si="31"/>
        <v xml:space="preserve"> </v>
      </c>
    </row>
    <row r="12" spans="1:71" ht="30" x14ac:dyDescent="0.25">
      <c r="A12" s="192"/>
      <c r="B12" s="9" t="s">
        <v>249</v>
      </c>
      <c r="C12" s="10"/>
      <c r="D12" s="10"/>
      <c r="E12" s="11" t="str">
        <f t="shared" si="0"/>
        <v xml:space="preserve"> </v>
      </c>
      <c r="F12" s="10"/>
      <c r="G12" s="10"/>
      <c r="H12" s="11" t="str">
        <f t="shared" si="1"/>
        <v xml:space="preserve"> </v>
      </c>
      <c r="I12" s="10"/>
      <c r="J12" s="10"/>
      <c r="K12" s="11" t="str">
        <f t="shared" si="2"/>
        <v xml:space="preserve"> </v>
      </c>
      <c r="L12" s="10"/>
      <c r="M12" s="10"/>
      <c r="N12" s="11" t="str">
        <f t="shared" si="3"/>
        <v xml:space="preserve"> </v>
      </c>
      <c r="O12" s="10"/>
      <c r="P12" s="10"/>
      <c r="Q12" s="11" t="str">
        <f t="shared" si="4"/>
        <v xml:space="preserve"> </v>
      </c>
      <c r="R12" s="10"/>
      <c r="S12" s="10"/>
      <c r="T12" s="11" t="str">
        <f t="shared" si="32"/>
        <v xml:space="preserve"> </v>
      </c>
      <c r="U12" s="10"/>
      <c r="V12" s="10"/>
      <c r="W12" s="11" t="str">
        <f t="shared" ref="W12" si="37">IFERROR(V12/U12," ")</f>
        <v xml:space="preserve"> </v>
      </c>
      <c r="X12" s="10"/>
      <c r="Y12" s="10"/>
      <c r="Z12" s="11" t="str">
        <f t="shared" si="33"/>
        <v xml:space="preserve"> </v>
      </c>
      <c r="AA12" s="10"/>
      <c r="AB12" s="10"/>
      <c r="AC12" s="11" t="str">
        <f t="shared" si="23"/>
        <v xml:space="preserve"> </v>
      </c>
      <c r="AD12" s="10"/>
      <c r="AE12" s="10"/>
      <c r="AF12" s="11" t="str">
        <f t="shared" si="34"/>
        <v xml:space="preserve"> </v>
      </c>
      <c r="AG12" s="10"/>
      <c r="AH12" s="10"/>
      <c r="AI12" s="11" t="str">
        <f t="shared" si="35"/>
        <v xml:space="preserve"> </v>
      </c>
      <c r="AJ12" s="10"/>
      <c r="AK12" s="10"/>
      <c r="AL12" s="11" t="str">
        <f t="shared" si="24"/>
        <v xml:space="preserve"> </v>
      </c>
      <c r="AM12" s="10"/>
      <c r="AN12" s="10"/>
      <c r="AO12" s="11" t="str">
        <f t="shared" si="25"/>
        <v xml:space="preserve"> </v>
      </c>
      <c r="AP12" s="10"/>
      <c r="AQ12" s="10"/>
      <c r="AR12" s="11" t="str">
        <f t="shared" si="26"/>
        <v xml:space="preserve"> </v>
      </c>
      <c r="AS12" s="10"/>
      <c r="AT12" s="10"/>
      <c r="AU12" s="11" t="str">
        <f t="shared" si="27"/>
        <v xml:space="preserve"> </v>
      </c>
      <c r="AV12" s="10"/>
      <c r="AW12" s="10"/>
      <c r="AX12" s="11" t="str">
        <f t="shared" si="28"/>
        <v xml:space="preserve"> </v>
      </c>
      <c r="AY12" s="10"/>
      <c r="AZ12" s="10"/>
      <c r="BA12" s="11" t="str">
        <f t="shared" si="16"/>
        <v xml:space="preserve"> </v>
      </c>
      <c r="BB12" s="10"/>
      <c r="BC12" s="10"/>
      <c r="BD12" s="11" t="str">
        <f t="shared" si="17"/>
        <v xml:space="preserve"> </v>
      </c>
      <c r="BE12" s="10"/>
      <c r="BF12" s="10"/>
      <c r="BG12" s="11" t="str">
        <f t="shared" si="18"/>
        <v xml:space="preserve"> </v>
      </c>
      <c r="BH12" s="10"/>
      <c r="BI12" s="10"/>
      <c r="BJ12" s="11" t="str">
        <f t="shared" si="36"/>
        <v xml:space="preserve"> </v>
      </c>
      <c r="BK12" s="10"/>
      <c r="BL12" s="10"/>
      <c r="BM12" s="11" t="str">
        <f t="shared" si="29"/>
        <v xml:space="preserve"> </v>
      </c>
      <c r="BN12" s="10"/>
      <c r="BO12" s="10"/>
      <c r="BP12" s="11" t="str">
        <f t="shared" si="30"/>
        <v xml:space="preserve"> </v>
      </c>
      <c r="BQ12" s="10"/>
      <c r="BR12" s="10"/>
      <c r="BS12" s="11" t="str">
        <f t="shared" si="31"/>
        <v xml:space="preserve"> </v>
      </c>
    </row>
    <row r="13" spans="1:71" s="8" customFormat="1" x14ac:dyDescent="0.25">
      <c r="A13" s="187" t="s">
        <v>35</v>
      </c>
      <c r="B13" s="187"/>
      <c r="C13" s="188"/>
      <c r="D13" s="189"/>
      <c r="E13" s="51" t="str">
        <f>IFERROR(AVERAGE(E4:E12)," ")</f>
        <v xml:space="preserve"> </v>
      </c>
      <c r="F13" s="188"/>
      <c r="G13" s="189"/>
      <c r="H13" s="51" t="str">
        <f>IFERROR(AVERAGE(H4:H12)," ")</f>
        <v xml:space="preserve"> </v>
      </c>
      <c r="I13" s="185"/>
      <c r="J13" s="186"/>
      <c r="K13" s="51" t="str">
        <f>IFERROR(AVERAGE(K4:K12)," ")</f>
        <v xml:space="preserve"> </v>
      </c>
      <c r="L13" s="185"/>
      <c r="M13" s="186"/>
      <c r="N13" s="51" t="str">
        <f>IFERROR(AVERAGE(N4:N12)," ")</f>
        <v xml:space="preserve"> </v>
      </c>
      <c r="O13" s="185"/>
      <c r="P13" s="186"/>
      <c r="Q13" s="51" t="str">
        <f>IFERROR(AVERAGE(Q4:Q12)," ")</f>
        <v xml:space="preserve"> </v>
      </c>
      <c r="R13" s="185"/>
      <c r="S13" s="186"/>
      <c r="T13" s="51" t="str">
        <f>IFERROR(AVERAGE(T4:T12)," ")</f>
        <v xml:space="preserve"> </v>
      </c>
      <c r="U13" s="185"/>
      <c r="V13" s="186"/>
      <c r="W13" s="51" t="str">
        <f>IFERROR(AVERAGE(W4:W12)," ")</f>
        <v xml:space="preserve"> </v>
      </c>
      <c r="X13" s="185"/>
      <c r="Y13" s="186"/>
      <c r="Z13" s="51" t="str">
        <f>IFERROR(AVERAGE(Z4:Z12)," ")</f>
        <v xml:space="preserve"> </v>
      </c>
      <c r="AA13" s="185"/>
      <c r="AB13" s="186"/>
      <c r="AC13" s="51" t="str">
        <f>IFERROR(AVERAGE(AC4:AC12)," ")</f>
        <v xml:space="preserve"> </v>
      </c>
      <c r="AD13" s="185"/>
      <c r="AE13" s="186"/>
      <c r="AF13" s="51" t="str">
        <f>IFERROR(AVERAGE(AF4:AF12)," ")</f>
        <v xml:space="preserve"> </v>
      </c>
      <c r="AG13" s="185"/>
      <c r="AH13" s="186"/>
      <c r="AI13" s="51" t="str">
        <f>IFERROR(AVERAGE(AI4:AI12)," ")</f>
        <v xml:space="preserve"> </v>
      </c>
      <c r="AJ13" s="185"/>
      <c r="AK13" s="186"/>
      <c r="AL13" s="51" t="str">
        <f>IFERROR(AVERAGE(AL4:AL12)," ")</f>
        <v xml:space="preserve"> </v>
      </c>
      <c r="AM13" s="185"/>
      <c r="AN13" s="186"/>
      <c r="AO13" s="51" t="str">
        <f>IFERROR(AVERAGE(AO4:AO12)," ")</f>
        <v xml:space="preserve"> </v>
      </c>
      <c r="AP13" s="185"/>
      <c r="AQ13" s="186"/>
      <c r="AR13" s="51" t="str">
        <f>IFERROR(AVERAGE(AR4:AR12)," ")</f>
        <v xml:space="preserve"> </v>
      </c>
      <c r="AS13" s="185"/>
      <c r="AT13" s="186"/>
      <c r="AU13" s="51" t="str">
        <f>IFERROR(AVERAGE(AU4:AU12)," ")</f>
        <v xml:space="preserve"> </v>
      </c>
      <c r="AV13" s="185"/>
      <c r="AW13" s="186"/>
      <c r="AX13" s="51" t="str">
        <f>IFERROR(AVERAGE(AX4:AX12)," ")</f>
        <v xml:space="preserve"> </v>
      </c>
      <c r="AY13" s="185"/>
      <c r="AZ13" s="186"/>
      <c r="BA13" s="51" t="str">
        <f>IFERROR(AVERAGE(BA4:BA12)," ")</f>
        <v xml:space="preserve"> </v>
      </c>
      <c r="BB13" s="185"/>
      <c r="BC13" s="186"/>
      <c r="BD13" s="51" t="str">
        <f>IFERROR(AVERAGE(BD4:BD12)," ")</f>
        <v xml:space="preserve"> </v>
      </c>
      <c r="BE13" s="185"/>
      <c r="BF13" s="186"/>
      <c r="BG13" s="51" t="str">
        <f>IFERROR(AVERAGE(BG4:BG12)," ")</f>
        <v xml:space="preserve"> </v>
      </c>
      <c r="BH13" s="185"/>
      <c r="BI13" s="186"/>
      <c r="BJ13" s="51" t="str">
        <f>IFERROR(AVERAGE(BJ4:BJ12)," ")</f>
        <v xml:space="preserve"> </v>
      </c>
      <c r="BK13" s="185"/>
      <c r="BL13" s="186"/>
      <c r="BM13" s="51" t="str">
        <f>IFERROR(AVERAGE(BM4:BM12)," ")</f>
        <v xml:space="preserve"> </v>
      </c>
      <c r="BN13" s="185"/>
      <c r="BO13" s="186"/>
      <c r="BP13" s="51" t="str">
        <f>IFERROR(AVERAGE(BP4:BP12)," ")</f>
        <v xml:space="preserve"> </v>
      </c>
      <c r="BQ13" s="185"/>
      <c r="BR13" s="186"/>
      <c r="BS13" s="51" t="str">
        <f>IFERROR(AVERAGE(BS4:BS12)," ")</f>
        <v xml:space="preserve"> </v>
      </c>
    </row>
    <row r="14" spans="1:71" x14ac:dyDescent="0.25">
      <c r="B14" s="3"/>
      <c r="C14" s="6"/>
      <c r="D14" s="50" t="s">
        <v>96</v>
      </c>
      <c r="E14" s="54" t="str">
        <f>IFERROR(E13*10," ")</f>
        <v xml:space="preserve"> </v>
      </c>
      <c r="F14" s="55"/>
      <c r="G14" s="55"/>
      <c r="H14" s="54" t="str">
        <f>IFERROR(H13*10," ")</f>
        <v xml:space="preserve"> </v>
      </c>
      <c r="I14" s="55"/>
      <c r="J14" s="55"/>
      <c r="K14" s="54" t="str">
        <f>IFERROR(K13*10," ")</f>
        <v xml:space="preserve"> </v>
      </c>
      <c r="L14" s="55"/>
      <c r="M14" s="55"/>
      <c r="N14" s="54" t="str">
        <f>IFERROR(N13*10," ")</f>
        <v xml:space="preserve"> </v>
      </c>
      <c r="O14" s="55"/>
      <c r="P14" s="55"/>
      <c r="Q14" s="54" t="str">
        <f>IFERROR(Q13*10," ")</f>
        <v xml:space="preserve"> </v>
      </c>
      <c r="R14" s="55"/>
      <c r="S14" s="55"/>
      <c r="T14" s="54" t="str">
        <f>IFERROR(T13*10," ")</f>
        <v xml:space="preserve"> </v>
      </c>
      <c r="U14" s="55"/>
      <c r="V14" s="55"/>
      <c r="W14" s="54" t="str">
        <f>IFERROR(W13*10," ")</f>
        <v xml:space="preserve"> </v>
      </c>
      <c r="X14" s="55"/>
      <c r="Y14" s="55"/>
      <c r="Z14" s="54" t="str">
        <f>IFERROR(Z13*10," ")</f>
        <v xml:space="preserve"> </v>
      </c>
      <c r="AA14" s="55"/>
      <c r="AB14" s="55"/>
      <c r="AC14" s="54" t="str">
        <f>IFERROR(AC13*10," ")</f>
        <v xml:space="preserve"> </v>
      </c>
      <c r="AD14" s="55"/>
      <c r="AE14" s="55"/>
      <c r="AF14" s="54" t="str">
        <f>IFERROR(AF13*10," ")</f>
        <v xml:space="preserve"> </v>
      </c>
      <c r="AG14" s="55"/>
      <c r="AH14" s="55"/>
      <c r="AI14" s="54" t="str">
        <f>IFERROR(AI13*10," ")</f>
        <v xml:space="preserve"> </v>
      </c>
      <c r="AJ14" s="55"/>
      <c r="AK14" s="55"/>
      <c r="AL14" s="54" t="str">
        <f>IFERROR(AL13*10," ")</f>
        <v xml:space="preserve"> </v>
      </c>
      <c r="AM14" s="55"/>
      <c r="AN14" s="55"/>
      <c r="AO14" s="54" t="str">
        <f>IFERROR(AO13*10," ")</f>
        <v xml:space="preserve"> </v>
      </c>
      <c r="AP14" s="55"/>
      <c r="AQ14" s="55"/>
      <c r="AR14" s="54" t="str">
        <f>IFERROR(AR13*10," ")</f>
        <v xml:space="preserve"> </v>
      </c>
      <c r="AS14" s="55"/>
      <c r="AT14" s="55"/>
      <c r="AU14" s="54" t="str">
        <f>IFERROR(AU13*10," ")</f>
        <v xml:space="preserve"> </v>
      </c>
      <c r="AV14" s="55"/>
      <c r="AW14" s="55"/>
      <c r="AX14" s="54" t="str">
        <f>IFERROR(AX13*10," ")</f>
        <v xml:space="preserve"> </v>
      </c>
      <c r="AY14" s="55"/>
      <c r="AZ14" s="55"/>
      <c r="BA14" s="54" t="str">
        <f>IFERROR(BA13*10," ")</f>
        <v xml:space="preserve"> </v>
      </c>
      <c r="BB14" s="55"/>
      <c r="BC14" s="55"/>
      <c r="BD14" s="54" t="str">
        <f>IFERROR(BD13*10," ")</f>
        <v xml:space="preserve"> </v>
      </c>
      <c r="BE14" s="55"/>
      <c r="BF14" s="55"/>
      <c r="BG14" s="54" t="str">
        <f>IFERROR(BG13*10," ")</f>
        <v xml:space="preserve"> </v>
      </c>
      <c r="BH14" s="55"/>
      <c r="BI14" s="55"/>
      <c r="BJ14" s="54" t="str">
        <f>IFERROR(BJ13*10," ")</f>
        <v xml:space="preserve"> </v>
      </c>
      <c r="BK14" s="55"/>
      <c r="BL14" s="55"/>
      <c r="BM14" s="54" t="str">
        <f>IFERROR(BM13*10," ")</f>
        <v xml:space="preserve"> </v>
      </c>
      <c r="BN14" s="55"/>
      <c r="BO14" s="55"/>
      <c r="BP14" s="54" t="str">
        <f>IFERROR(BP13*10," ")</f>
        <v xml:space="preserve"> </v>
      </c>
      <c r="BQ14" s="55"/>
      <c r="BR14" s="55"/>
      <c r="BS14" s="54" t="str">
        <f>IFERROR(BS13*10," ")</f>
        <v xml:space="preserve"> </v>
      </c>
    </row>
    <row r="15" spans="1:71" x14ac:dyDescent="0.25">
      <c r="B15" s="3"/>
      <c r="C15" s="6"/>
      <c r="D15" s="49" t="s">
        <v>80</v>
      </c>
      <c r="E15" s="54" t="str">
        <f>IFERROR(IF(E14&lt;10,(E14*1),((E14-((E14-10)*2))))," ")</f>
        <v xml:space="preserve"> </v>
      </c>
      <c r="F15" s="53"/>
      <c r="G15" s="53"/>
      <c r="H15" s="54" t="str">
        <f>IFERROR(IF(H14&lt;10,(H14*1),((H14-((H14-10)*2))))," ")</f>
        <v xml:space="preserve"> </v>
      </c>
      <c r="I15" s="53"/>
      <c r="J15" s="53"/>
      <c r="K15" s="54" t="str">
        <f>IFERROR(IF(K14&lt;10,(K14*1),((K14-((K14-10)*2))))," ")</f>
        <v xml:space="preserve"> </v>
      </c>
      <c r="L15" s="53"/>
      <c r="M15" s="53"/>
      <c r="N15" s="54" t="str">
        <f>IFERROR(IF(N14&lt;10,(N14*1),((N14-((N14-10)*2))))," ")</f>
        <v xml:space="preserve"> </v>
      </c>
      <c r="O15" s="53"/>
      <c r="P15" s="53"/>
      <c r="Q15" s="54" t="str">
        <f>IFERROR(IF(Q14&lt;10,(Q14*1),((Q14-((Q14-10)*2))))," ")</f>
        <v xml:space="preserve"> </v>
      </c>
      <c r="R15" s="53"/>
      <c r="S15" s="53"/>
      <c r="T15" s="54" t="str">
        <f>IFERROR(IF(T14&lt;10,(T14*1),((T14-((T14-10)*2))))," ")</f>
        <v xml:space="preserve"> </v>
      </c>
      <c r="U15" s="53"/>
      <c r="V15" s="53"/>
      <c r="W15" s="54" t="str">
        <f>IFERROR(IF(W14&lt;10,(W14*1),((W14-((W14-10)*2))))," ")</f>
        <v xml:space="preserve"> </v>
      </c>
      <c r="X15" s="53"/>
      <c r="Y15" s="53"/>
      <c r="Z15" s="54" t="str">
        <f>IFERROR(IF(Z14&lt;10,(Z14*1),((Z14-((Z14-10)*2))))," ")</f>
        <v xml:space="preserve"> </v>
      </c>
      <c r="AA15" s="53"/>
      <c r="AB15" s="53"/>
      <c r="AC15" s="54" t="str">
        <f>IFERROR(IF(AC14&lt;10,(AC14*1),((AC14-((AC14-10)*2))))," ")</f>
        <v xml:space="preserve"> </v>
      </c>
      <c r="AD15" s="53"/>
      <c r="AE15" s="53"/>
      <c r="AF15" s="54" t="str">
        <f>IFERROR(IF(AF14&lt;10,(AF14*1),((AF14-((AF14-10)*2))))," ")</f>
        <v xml:space="preserve"> </v>
      </c>
      <c r="AG15" s="53"/>
      <c r="AH15" s="53"/>
      <c r="AI15" s="54" t="str">
        <f>IFERROR(IF(AI14&lt;10,(AI14*1),((AI14-((AI14-10)*2))))," ")</f>
        <v xml:space="preserve"> </v>
      </c>
      <c r="AJ15" s="53"/>
      <c r="AK15" s="53"/>
      <c r="AL15" s="54" t="str">
        <f>IFERROR(IF(AL14&lt;10,(AL14*1),((AL14-((AL14-10)*2))))," ")</f>
        <v xml:space="preserve"> </v>
      </c>
      <c r="AM15" s="53"/>
      <c r="AN15" s="53"/>
      <c r="AO15" s="54" t="str">
        <f>IFERROR(IF(AO14&lt;10,(AO14*1),((AO14-((AO14-10)*2))))," ")</f>
        <v xml:space="preserve"> </v>
      </c>
      <c r="AP15" s="53"/>
      <c r="AQ15" s="53"/>
      <c r="AR15" s="54" t="str">
        <f>IFERROR(IF(AR14&lt;10,(AR14*1),((AR14-((AR14-10)*2))))," ")</f>
        <v xml:space="preserve"> </v>
      </c>
      <c r="AS15" s="53"/>
      <c r="AT15" s="53"/>
      <c r="AU15" s="54" t="str">
        <f>IFERROR(IF(AU14&lt;10,(AU14*1),((AU14-((AU14-10)*2))))," ")</f>
        <v xml:space="preserve"> </v>
      </c>
      <c r="AV15" s="53"/>
      <c r="AW15" s="53"/>
      <c r="AX15" s="54" t="str">
        <f>IFERROR(IF(AX14&lt;10,(AX14*1),((AX14-((AX14-10)*2))))," ")</f>
        <v xml:space="preserve"> </v>
      </c>
      <c r="AY15" s="53"/>
      <c r="AZ15" s="53"/>
      <c r="BA15" s="54" t="str">
        <f>IFERROR(IF(BA14&lt;10,(BA14*1),((BA14-((BA14-10)*2))))," ")</f>
        <v xml:space="preserve"> </v>
      </c>
      <c r="BB15" s="53"/>
      <c r="BC15" s="53"/>
      <c r="BD15" s="54" t="str">
        <f>IFERROR(IF(BD14&lt;10,(BD14*1),((BD14-((BD14-10)*2))))," ")</f>
        <v xml:space="preserve"> </v>
      </c>
      <c r="BE15" s="53"/>
      <c r="BF15" s="53"/>
      <c r="BG15" s="54" t="str">
        <f>IFERROR(IF(BG14&lt;10,(BG14*1),((BG14-((BG14-10)*2))))," ")</f>
        <v xml:space="preserve"> </v>
      </c>
      <c r="BH15" s="53"/>
      <c r="BI15" s="53"/>
      <c r="BJ15" s="54" t="str">
        <f>IFERROR(IF(BJ14&lt;10,(BJ14*1),((BJ14-((BJ14-10)*2))))," ")</f>
        <v xml:space="preserve"> </v>
      </c>
      <c r="BK15" s="53"/>
      <c r="BL15" s="53"/>
      <c r="BM15" s="54" t="str">
        <f>IFERROR(IF(BM14&lt;10,(BM14*1),((BM14-((BM14-10)*2))))," ")</f>
        <v xml:space="preserve"> </v>
      </c>
      <c r="BN15" s="53"/>
      <c r="BO15" s="53"/>
      <c r="BP15" s="54" t="str">
        <f>IFERROR(IF(BP14&lt;10,(BP14*1),((BP14-((BP14-10)*2))))," ")</f>
        <v xml:space="preserve"> </v>
      </c>
      <c r="BQ15" s="53"/>
      <c r="BR15" s="53"/>
      <c r="BS15" s="54" t="str">
        <f>IFERROR(IF(BS14&lt;10,(BS14*1),((BS14-((BS14-10)*2))))," ")</f>
        <v xml:space="preserve"> </v>
      </c>
    </row>
    <row r="16" spans="1:71" x14ac:dyDescent="0.25">
      <c r="B16" s="3"/>
      <c r="C16" s="6"/>
      <c r="D16"/>
      <c r="E16" s="4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</row>
    <row r="17" spans="1:22" x14ac:dyDescent="0.25">
      <c r="B17" s="3"/>
      <c r="C17" s="6"/>
      <c r="D17"/>
      <c r="E17" s="4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</row>
    <row r="18" spans="1:22" x14ac:dyDescent="0.25">
      <c r="B18" s="3"/>
      <c r="C18" s="6"/>
      <c r="D18" s="6"/>
      <c r="E18" s="4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</row>
    <row r="19" spans="1:22" x14ac:dyDescent="0.25">
      <c r="B19" s="3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</row>
    <row r="20" spans="1:22" ht="15.75" x14ac:dyDescent="0.25">
      <c r="B20" s="3"/>
      <c r="C20" s="76" t="s">
        <v>79</v>
      </c>
      <c r="D20" s="77" t="s">
        <v>136</v>
      </c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</row>
    <row r="21" spans="1:22" x14ac:dyDescent="0.25">
      <c r="A21" s="7"/>
      <c r="B21" s="3"/>
      <c r="C21" s="70" t="s">
        <v>137</v>
      </c>
      <c r="D21" s="78">
        <v>0</v>
      </c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</row>
    <row r="22" spans="1:22" x14ac:dyDescent="0.25">
      <c r="B22" s="3"/>
      <c r="C22" s="71" t="s">
        <v>134</v>
      </c>
      <c r="D22" s="67" t="s">
        <v>135</v>
      </c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</row>
    <row r="23" spans="1:22" ht="15.75" x14ac:dyDescent="0.25">
      <c r="B23" s="3"/>
      <c r="C23" s="71" t="s">
        <v>132</v>
      </c>
      <c r="D23" s="68" t="s">
        <v>133</v>
      </c>
      <c r="E23" s="46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</row>
    <row r="24" spans="1:22" x14ac:dyDescent="0.25">
      <c r="B24" s="3"/>
      <c r="C24" s="72" t="s">
        <v>130</v>
      </c>
      <c r="D24" s="68" t="s">
        <v>131</v>
      </c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</row>
    <row r="25" spans="1:22" x14ac:dyDescent="0.25">
      <c r="B25" s="3"/>
      <c r="C25" s="72" t="s">
        <v>128</v>
      </c>
      <c r="D25" s="68" t="s">
        <v>129</v>
      </c>
      <c r="E25" s="23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</row>
    <row r="26" spans="1:22" x14ac:dyDescent="0.25">
      <c r="B26" s="3"/>
      <c r="C26" s="73" t="s">
        <v>126</v>
      </c>
      <c r="D26" s="68" t="s">
        <v>127</v>
      </c>
      <c r="E26" s="4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</row>
    <row r="27" spans="1:22" x14ac:dyDescent="0.25">
      <c r="C27" s="72" t="s">
        <v>124</v>
      </c>
      <c r="D27" s="68" t="s">
        <v>125</v>
      </c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</row>
    <row r="28" spans="1:22" x14ac:dyDescent="0.25">
      <c r="C28" s="72" t="s">
        <v>122</v>
      </c>
      <c r="D28" s="68" t="s">
        <v>123</v>
      </c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</row>
    <row r="29" spans="1:22" x14ac:dyDescent="0.25">
      <c r="C29" s="83" t="s">
        <v>120</v>
      </c>
      <c r="D29" s="84" t="s">
        <v>121</v>
      </c>
      <c r="O29" s="148"/>
      <c r="S29" s="148"/>
    </row>
    <row r="30" spans="1:22" x14ac:dyDescent="0.25">
      <c r="C30" s="83" t="s">
        <v>117</v>
      </c>
      <c r="D30" s="84" t="s">
        <v>118</v>
      </c>
      <c r="E30" s="148"/>
      <c r="G30" s="148"/>
      <c r="I30" s="148"/>
      <c r="K30" s="148"/>
      <c r="M30" s="148"/>
      <c r="O30" s="149"/>
      <c r="Q30" s="148"/>
      <c r="S30" s="149"/>
      <c r="T30" s="150"/>
    </row>
    <row r="31" spans="1:22" x14ac:dyDescent="0.25">
      <c r="C31" s="83" t="s">
        <v>116</v>
      </c>
      <c r="D31" s="84" t="s">
        <v>119</v>
      </c>
      <c r="E31" s="149"/>
      <c r="G31" s="149"/>
      <c r="I31" s="149"/>
      <c r="K31" s="149"/>
      <c r="M31" s="149"/>
      <c r="Q31" s="149"/>
      <c r="T31" s="149"/>
    </row>
    <row r="32" spans="1:22" x14ac:dyDescent="0.25">
      <c r="C32" s="88">
        <v>10</v>
      </c>
      <c r="D32" s="84">
        <v>10</v>
      </c>
      <c r="E32" s="148"/>
      <c r="G32" s="87"/>
      <c r="I32" s="148"/>
      <c r="M32" s="148"/>
      <c r="O32" s="148"/>
      <c r="Q32" s="148"/>
    </row>
    <row r="33" spans="3:18" x14ac:dyDescent="0.25">
      <c r="C33" s="83" t="s">
        <v>114</v>
      </c>
      <c r="D33" s="84" t="s">
        <v>115</v>
      </c>
      <c r="E33" s="149"/>
      <c r="G33" s="148"/>
      <c r="I33" s="149"/>
      <c r="K33" s="148"/>
      <c r="M33" s="149"/>
      <c r="O33" s="149"/>
      <c r="Q33" s="149"/>
      <c r="R33" s="148"/>
    </row>
    <row r="34" spans="3:18" x14ac:dyDescent="0.25">
      <c r="C34" s="83" t="s">
        <v>113</v>
      </c>
      <c r="D34" s="84" t="s">
        <v>145</v>
      </c>
      <c r="E34" s="149"/>
      <c r="G34" s="149"/>
      <c r="I34" s="149"/>
      <c r="K34" s="149"/>
      <c r="O34" s="148"/>
      <c r="R34" s="149"/>
    </row>
    <row r="35" spans="3:18" x14ac:dyDescent="0.25">
      <c r="C35" s="83" t="s">
        <v>111</v>
      </c>
      <c r="D35" s="84" t="s">
        <v>112</v>
      </c>
      <c r="E35" s="148"/>
      <c r="G35" s="148"/>
      <c r="I35" s="148"/>
      <c r="M35" s="148"/>
      <c r="O35" s="149"/>
    </row>
    <row r="36" spans="3:18" x14ac:dyDescent="0.25">
      <c r="C36" s="83" t="s">
        <v>109</v>
      </c>
      <c r="D36" s="84" t="s">
        <v>110</v>
      </c>
      <c r="E36" s="149"/>
      <c r="G36" s="149"/>
      <c r="H36" s="149"/>
      <c r="I36" s="149"/>
      <c r="K36" s="148"/>
      <c r="M36" s="149"/>
    </row>
    <row r="37" spans="3:18" x14ac:dyDescent="0.25">
      <c r="C37" s="83" t="s">
        <v>107</v>
      </c>
      <c r="D37" s="84" t="s">
        <v>108</v>
      </c>
      <c r="K37" s="149"/>
    </row>
    <row r="38" spans="3:18" x14ac:dyDescent="0.25">
      <c r="C38" s="83" t="s">
        <v>105</v>
      </c>
      <c r="D38" s="84" t="s">
        <v>106</v>
      </c>
    </row>
    <row r="39" spans="3:18" x14ac:dyDescent="0.25">
      <c r="C39" s="83" t="s">
        <v>103</v>
      </c>
      <c r="D39" s="84" t="s">
        <v>104</v>
      </c>
    </row>
    <row r="40" spans="3:18" x14ac:dyDescent="0.25">
      <c r="C40" s="83" t="s">
        <v>101</v>
      </c>
      <c r="D40" s="84" t="s">
        <v>102</v>
      </c>
    </row>
    <row r="41" spans="3:18" x14ac:dyDescent="0.25">
      <c r="C41" s="83" t="s">
        <v>97</v>
      </c>
      <c r="D41" s="84" t="s">
        <v>98</v>
      </c>
    </row>
    <row r="42" spans="3:18" x14ac:dyDescent="0.25">
      <c r="C42" s="151" t="s">
        <v>99</v>
      </c>
      <c r="D42" s="84" t="s">
        <v>100</v>
      </c>
    </row>
  </sheetData>
  <mergeCells count="48">
    <mergeCell ref="C2:E2"/>
    <mergeCell ref="F2:H2"/>
    <mergeCell ref="I2:K2"/>
    <mergeCell ref="A13:B13"/>
    <mergeCell ref="C13:D13"/>
    <mergeCell ref="F13:G13"/>
    <mergeCell ref="I13:J13"/>
    <mergeCell ref="A4:A12"/>
    <mergeCell ref="L2:N2"/>
    <mergeCell ref="L13:M13"/>
    <mergeCell ref="O2:Q2"/>
    <mergeCell ref="O13:P13"/>
    <mergeCell ref="R2:T2"/>
    <mergeCell ref="R13:S13"/>
    <mergeCell ref="U2:W2"/>
    <mergeCell ref="U13:V13"/>
    <mergeCell ref="X2:Z2"/>
    <mergeCell ref="X13:Y13"/>
    <mergeCell ref="AA2:AC2"/>
    <mergeCell ref="AA13:AB13"/>
    <mergeCell ref="AD2:AF2"/>
    <mergeCell ref="AD13:AE13"/>
    <mergeCell ref="AG2:AI2"/>
    <mergeCell ref="AG13:AH13"/>
    <mergeCell ref="AJ2:AL2"/>
    <mergeCell ref="AJ13:AK13"/>
    <mergeCell ref="AM2:AO2"/>
    <mergeCell ref="AM13:AN13"/>
    <mergeCell ref="AP2:AR2"/>
    <mergeCell ref="AP13:AQ13"/>
    <mergeCell ref="AS2:AU2"/>
    <mergeCell ref="AS13:AT13"/>
    <mergeCell ref="AV2:AX2"/>
    <mergeCell ref="AV13:AW13"/>
    <mergeCell ref="AY2:BA2"/>
    <mergeCell ref="AY13:AZ13"/>
    <mergeCell ref="BB2:BD2"/>
    <mergeCell ref="BB13:BC13"/>
    <mergeCell ref="BN2:BP2"/>
    <mergeCell ref="BN13:BO13"/>
    <mergeCell ref="BQ2:BS2"/>
    <mergeCell ref="BQ13:BR13"/>
    <mergeCell ref="BE2:BG2"/>
    <mergeCell ref="BE13:BF13"/>
    <mergeCell ref="BH2:BJ2"/>
    <mergeCell ref="BH13:BI13"/>
    <mergeCell ref="BK2:BM2"/>
    <mergeCell ref="BK13:BL13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54"/>
  <sheetViews>
    <sheetView showGridLines="0" zoomScale="90" zoomScaleNormal="90" workbookViewId="0">
      <pane ySplit="5" topLeftCell="A15" activePane="bottomLeft" state="frozen"/>
      <selection activeCell="A4" sqref="A4:A9"/>
      <selection pane="bottomLeft" activeCell="I28" sqref="I28"/>
    </sheetView>
  </sheetViews>
  <sheetFormatPr baseColWidth="10" defaultRowHeight="15" x14ac:dyDescent="0.25"/>
  <cols>
    <col min="1" max="1" width="17" bestFit="1" customWidth="1"/>
    <col min="2" max="2" width="12.28515625" customWidth="1"/>
    <col min="3" max="3" width="16.5703125" customWidth="1"/>
    <col min="4" max="4" width="11.140625" customWidth="1"/>
    <col min="5" max="8" width="10.7109375" customWidth="1"/>
    <col min="9" max="9" width="11.140625" customWidth="1"/>
    <col min="10" max="10" width="13.5703125" bestFit="1" customWidth="1"/>
    <col min="11" max="12" width="11.140625" customWidth="1"/>
    <col min="13" max="13" width="11" customWidth="1"/>
    <col min="14" max="16" width="11.85546875" customWidth="1"/>
    <col min="17" max="18" width="11.140625" customWidth="1"/>
  </cols>
  <sheetData>
    <row r="4" spans="1:20" x14ac:dyDescent="0.25">
      <c r="A4" s="184" t="s">
        <v>17</v>
      </c>
      <c r="B4" s="193" t="s">
        <v>8</v>
      </c>
      <c r="C4" s="194"/>
      <c r="D4" s="194"/>
      <c r="E4" s="194"/>
      <c r="F4" s="194"/>
      <c r="G4" s="194"/>
      <c r="H4" s="194"/>
      <c r="I4" s="195"/>
      <c r="J4" s="193" t="s">
        <v>16</v>
      </c>
      <c r="K4" s="194"/>
      <c r="L4" s="194"/>
      <c r="M4" s="194"/>
      <c r="N4" s="194"/>
      <c r="O4" s="194"/>
      <c r="P4" s="194"/>
      <c r="Q4" s="194"/>
      <c r="R4" s="195"/>
    </row>
    <row r="5" spans="1:20" s="5" customFormat="1" ht="35.25" customHeight="1" x14ac:dyDescent="0.25">
      <c r="A5" s="184"/>
      <c r="B5" s="1" t="s">
        <v>0</v>
      </c>
      <c r="C5" s="1" t="s">
        <v>1</v>
      </c>
      <c r="D5" s="1" t="s">
        <v>2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19</v>
      </c>
      <c r="J5" s="1" t="s">
        <v>9</v>
      </c>
      <c r="K5" s="1" t="s">
        <v>10</v>
      </c>
      <c r="L5" s="1" t="s">
        <v>11</v>
      </c>
      <c r="M5" s="1" t="s">
        <v>12</v>
      </c>
      <c r="N5" s="1" t="s">
        <v>13</v>
      </c>
      <c r="O5" s="1" t="s">
        <v>14</v>
      </c>
      <c r="P5" s="1" t="s">
        <v>15</v>
      </c>
      <c r="Q5" s="1" t="s">
        <v>20</v>
      </c>
      <c r="R5" s="1" t="s">
        <v>7</v>
      </c>
      <c r="S5" s="124" t="s">
        <v>96</v>
      </c>
      <c r="T5" s="125" t="s">
        <v>80</v>
      </c>
    </row>
    <row r="6" spans="1:20" ht="19.5" customHeight="1" x14ac:dyDescent="0.25">
      <c r="A6" s="35" t="s">
        <v>18</v>
      </c>
      <c r="B6" s="32">
        <v>780612.2200000002</v>
      </c>
      <c r="C6" s="32">
        <v>51178.0566666667</v>
      </c>
      <c r="D6" s="32">
        <v>10100.176666666701</v>
      </c>
      <c r="E6" s="32">
        <v>0</v>
      </c>
      <c r="F6" s="32">
        <v>0</v>
      </c>
      <c r="G6" s="32">
        <v>0</v>
      </c>
      <c r="H6" s="32">
        <v>0</v>
      </c>
      <c r="I6" s="32">
        <f>SUM(C6:H6)</f>
        <v>61278.233333333403</v>
      </c>
      <c r="J6" s="32">
        <v>780612.22000000009</v>
      </c>
      <c r="K6" s="32">
        <v>44540.6</v>
      </c>
      <c r="L6" s="32">
        <v>1585.85</v>
      </c>
      <c r="M6" s="32">
        <v>14.72</v>
      </c>
      <c r="N6" s="32">
        <v>0</v>
      </c>
      <c r="O6" s="32">
        <v>0</v>
      </c>
      <c r="P6" s="32">
        <v>0</v>
      </c>
      <c r="Q6" s="32">
        <f>SUM(K6:P6)</f>
        <v>46141.17</v>
      </c>
      <c r="R6" s="34">
        <f>IFERROR(Q6/I6," ")</f>
        <v>0.75297813742454411</v>
      </c>
      <c r="S6" s="167">
        <f>IFERROR(R6*10," ")</f>
        <v>7.5297813742454416</v>
      </c>
      <c r="T6" s="168">
        <f>IFERROR(IF(S6&lt;10.1,(S6*1),((S6-((S6-10)*2))))," ")</f>
        <v>7.5297813742454416</v>
      </c>
    </row>
    <row r="7" spans="1:20" ht="19.5" customHeight="1" x14ac:dyDescent="0.25">
      <c r="A7" s="35" t="s">
        <v>21</v>
      </c>
      <c r="B7" s="32">
        <v>247540.92000000004</v>
      </c>
      <c r="C7" s="32">
        <v>18281.056666666667</v>
      </c>
      <c r="D7" s="32">
        <v>2087.11083333333</v>
      </c>
      <c r="E7" s="32">
        <v>0</v>
      </c>
      <c r="F7" s="32">
        <v>0</v>
      </c>
      <c r="G7" s="32">
        <v>0</v>
      </c>
      <c r="H7" s="32">
        <v>0</v>
      </c>
      <c r="I7" s="32">
        <f>SUM(C7:H7)</f>
        <v>20368.167499999996</v>
      </c>
      <c r="J7" s="32">
        <v>247540.92000000004</v>
      </c>
      <c r="K7" s="32">
        <v>17090.09</v>
      </c>
      <c r="L7" s="32">
        <v>98.66</v>
      </c>
      <c r="M7" s="32">
        <v>0</v>
      </c>
      <c r="N7" s="32">
        <v>0</v>
      </c>
      <c r="O7" s="32">
        <v>0</v>
      </c>
      <c r="P7" s="32">
        <v>0</v>
      </c>
      <c r="Q7" s="32">
        <f>SUM(K7:P7)</f>
        <v>17188.75</v>
      </c>
      <c r="R7" s="34">
        <f t="shared" ref="R7:R28" si="0">IFERROR(Q7/I7," ")</f>
        <v>0.84390262403331096</v>
      </c>
      <c r="S7" s="167">
        <f t="shared" ref="S7:S28" si="1">IFERROR(R7*10," ")</f>
        <v>8.43902624033311</v>
      </c>
      <c r="T7" s="168">
        <f t="shared" ref="T7:T28" si="2">IFERROR(IF(S7&lt;10.1,(S7*1),((S7-((S7-10)*2))))," ")</f>
        <v>8.43902624033311</v>
      </c>
    </row>
    <row r="8" spans="1:20" ht="19.5" customHeight="1" x14ac:dyDescent="0.25">
      <c r="A8" s="35" t="s">
        <v>22</v>
      </c>
      <c r="B8" s="32">
        <v>467338.26999999996</v>
      </c>
      <c r="C8" s="32">
        <v>30244.890000000003</v>
      </c>
      <c r="D8" s="32">
        <v>551.80999999999995</v>
      </c>
      <c r="E8" s="32">
        <v>0</v>
      </c>
      <c r="F8" s="32">
        <v>0</v>
      </c>
      <c r="G8" s="32">
        <v>0</v>
      </c>
      <c r="H8" s="32">
        <v>0</v>
      </c>
      <c r="I8" s="32">
        <f>SUM(C8:H8)</f>
        <v>30796.700000000004</v>
      </c>
      <c r="J8" s="32">
        <v>467338.26999999996</v>
      </c>
      <c r="K8" s="32">
        <v>30244.9</v>
      </c>
      <c r="L8" s="32">
        <v>632.16</v>
      </c>
      <c r="M8" s="32">
        <v>0</v>
      </c>
      <c r="N8" s="32">
        <v>0</v>
      </c>
      <c r="O8" s="32">
        <v>0</v>
      </c>
      <c r="P8" s="32">
        <v>0</v>
      </c>
      <c r="Q8" s="32">
        <f>SUM(K8:P8)</f>
        <v>30877.06</v>
      </c>
      <c r="R8" s="34">
        <f t="shared" si="0"/>
        <v>1.0026093704844998</v>
      </c>
      <c r="S8" s="167">
        <f t="shared" si="1"/>
        <v>10.026093704844998</v>
      </c>
      <c r="T8" s="168">
        <f t="shared" si="2"/>
        <v>10.026093704844998</v>
      </c>
    </row>
    <row r="9" spans="1:20" ht="19.5" customHeight="1" x14ac:dyDescent="0.25">
      <c r="A9" s="35" t="s">
        <v>154</v>
      </c>
      <c r="B9" s="32">
        <v>551481.74999999988</v>
      </c>
      <c r="C9" s="32">
        <v>38917.54</v>
      </c>
      <c r="D9" s="32">
        <v>3907.68</v>
      </c>
      <c r="E9" s="32">
        <v>740.08</v>
      </c>
      <c r="F9" s="32">
        <v>0</v>
      </c>
      <c r="G9" s="32">
        <v>0</v>
      </c>
      <c r="H9" s="32">
        <v>0</v>
      </c>
      <c r="I9" s="32">
        <f t="shared" ref="I9:I28" si="3">SUM(C9:H9)</f>
        <v>43565.3</v>
      </c>
      <c r="J9" s="32">
        <v>551481.75</v>
      </c>
      <c r="K9" s="32">
        <v>38886.29</v>
      </c>
      <c r="L9" s="32">
        <v>2889.9599999999996</v>
      </c>
      <c r="M9" s="32">
        <v>740.08</v>
      </c>
      <c r="N9" s="32">
        <v>0</v>
      </c>
      <c r="O9" s="32">
        <v>0</v>
      </c>
      <c r="P9" s="32">
        <v>0</v>
      </c>
      <c r="Q9" s="32">
        <f t="shared" ref="Q9:Q28" si="4">SUM(K9:P9)</f>
        <v>42516.33</v>
      </c>
      <c r="R9" s="34">
        <f t="shared" si="0"/>
        <v>0.97592189196447632</v>
      </c>
      <c r="S9" s="167">
        <f t="shared" si="1"/>
        <v>9.7592189196447627</v>
      </c>
      <c r="T9" s="168">
        <f t="shared" si="2"/>
        <v>9.7592189196447627</v>
      </c>
    </row>
    <row r="10" spans="1:20" ht="19.5" customHeight="1" x14ac:dyDescent="0.25">
      <c r="A10" s="169" t="s">
        <v>155</v>
      </c>
      <c r="B10" s="32">
        <v>822634.74</v>
      </c>
      <c r="C10" s="32">
        <v>55502.85</v>
      </c>
      <c r="D10" s="32">
        <v>4248.43</v>
      </c>
      <c r="E10" s="32">
        <v>0</v>
      </c>
      <c r="F10" s="32">
        <v>210</v>
      </c>
      <c r="G10" s="32">
        <v>0</v>
      </c>
      <c r="H10" s="32">
        <v>0</v>
      </c>
      <c r="I10" s="32">
        <f t="shared" si="3"/>
        <v>59961.279999999999</v>
      </c>
      <c r="J10" s="32">
        <v>822634.74</v>
      </c>
      <c r="K10" s="32">
        <v>55221.069999999992</v>
      </c>
      <c r="L10" s="32">
        <v>1114.26</v>
      </c>
      <c r="M10" s="32">
        <v>0</v>
      </c>
      <c r="N10" s="32">
        <v>210</v>
      </c>
      <c r="O10" s="32">
        <v>0</v>
      </c>
      <c r="P10" s="32">
        <v>0</v>
      </c>
      <c r="Q10" s="32">
        <f t="shared" si="4"/>
        <v>56545.329999999994</v>
      </c>
      <c r="R10" s="34">
        <f t="shared" si="0"/>
        <v>0.94303073583485864</v>
      </c>
      <c r="S10" s="167">
        <f t="shared" si="1"/>
        <v>9.4303073583485855</v>
      </c>
      <c r="T10" s="168">
        <f t="shared" si="2"/>
        <v>9.4303073583485855</v>
      </c>
    </row>
    <row r="11" spans="1:20" ht="19.5" customHeight="1" x14ac:dyDescent="0.25">
      <c r="A11" s="35" t="s">
        <v>156</v>
      </c>
      <c r="B11" s="32">
        <v>1101929.3400000001</v>
      </c>
      <c r="C11" s="32">
        <v>85492.08</v>
      </c>
      <c r="D11" s="32">
        <v>5976.4</v>
      </c>
      <c r="E11" s="32">
        <v>355.3</v>
      </c>
      <c r="F11" s="32">
        <v>0</v>
      </c>
      <c r="G11" s="32">
        <v>0</v>
      </c>
      <c r="H11" s="32">
        <v>0</v>
      </c>
      <c r="I11" s="32">
        <f t="shared" si="3"/>
        <v>91823.78</v>
      </c>
      <c r="J11" s="32">
        <v>1101929.3400000001</v>
      </c>
      <c r="K11" s="32">
        <v>75585.31</v>
      </c>
      <c r="L11" s="32">
        <v>1401.08</v>
      </c>
      <c r="M11" s="32">
        <v>0</v>
      </c>
      <c r="N11" s="32">
        <v>0</v>
      </c>
      <c r="O11" s="32">
        <v>0</v>
      </c>
      <c r="P11" s="32">
        <v>0</v>
      </c>
      <c r="Q11" s="32">
        <f t="shared" si="4"/>
        <v>76986.39</v>
      </c>
      <c r="R11" s="34">
        <f t="shared" si="0"/>
        <v>0.83841451528133559</v>
      </c>
      <c r="S11" s="167">
        <f t="shared" si="1"/>
        <v>8.3841451528133568</v>
      </c>
      <c r="T11" s="168">
        <f t="shared" si="2"/>
        <v>8.3841451528133568</v>
      </c>
    </row>
    <row r="12" spans="1:20" ht="19.5" customHeight="1" x14ac:dyDescent="0.25">
      <c r="A12" s="35" t="s">
        <v>157</v>
      </c>
      <c r="B12" s="32">
        <v>651572.07999999996</v>
      </c>
      <c r="C12" s="32">
        <v>48196.17</v>
      </c>
      <c r="D12" s="32">
        <v>5105.12</v>
      </c>
      <c r="E12" s="32">
        <v>0</v>
      </c>
      <c r="F12" s="32">
        <v>0</v>
      </c>
      <c r="G12" s="32">
        <v>0</v>
      </c>
      <c r="H12" s="32">
        <v>0</v>
      </c>
      <c r="I12" s="32">
        <f t="shared" si="3"/>
        <v>53301.29</v>
      </c>
      <c r="J12" s="32">
        <v>651572.07999999984</v>
      </c>
      <c r="K12" s="32">
        <v>42296.33</v>
      </c>
      <c r="L12" s="32">
        <v>3930.61</v>
      </c>
      <c r="M12" s="32">
        <v>0</v>
      </c>
      <c r="N12" s="32">
        <v>0</v>
      </c>
      <c r="O12" s="32">
        <v>0</v>
      </c>
      <c r="P12" s="32">
        <v>0</v>
      </c>
      <c r="Q12" s="32">
        <f t="shared" si="4"/>
        <v>46226.94</v>
      </c>
      <c r="R12" s="34">
        <f t="shared" si="0"/>
        <v>0.86727619537913625</v>
      </c>
      <c r="S12" s="167">
        <f t="shared" si="1"/>
        <v>8.6727619537913618</v>
      </c>
      <c r="T12" s="168">
        <f t="shared" si="2"/>
        <v>8.6727619537913618</v>
      </c>
    </row>
    <row r="13" spans="1:20" ht="19.5" customHeight="1" x14ac:dyDescent="0.25">
      <c r="A13" s="35" t="s">
        <v>158</v>
      </c>
      <c r="B13" s="32">
        <v>2115146.25</v>
      </c>
      <c r="C13" s="32">
        <v>155157.71</v>
      </c>
      <c r="D13" s="32">
        <v>6046.75</v>
      </c>
      <c r="E13" s="32">
        <v>0</v>
      </c>
      <c r="F13" s="32">
        <v>0</v>
      </c>
      <c r="G13" s="32">
        <v>0</v>
      </c>
      <c r="H13" s="32">
        <v>0</v>
      </c>
      <c r="I13" s="32">
        <f t="shared" si="3"/>
        <v>161204.46</v>
      </c>
      <c r="J13" s="32">
        <v>2115146.2499999995</v>
      </c>
      <c r="K13" s="32">
        <v>142131.07</v>
      </c>
      <c r="L13" s="32">
        <v>1673.6399999999999</v>
      </c>
      <c r="M13" s="32">
        <v>0</v>
      </c>
      <c r="N13" s="32">
        <v>0</v>
      </c>
      <c r="O13" s="32">
        <v>0</v>
      </c>
      <c r="P13" s="32">
        <v>0</v>
      </c>
      <c r="Q13" s="32">
        <f t="shared" si="4"/>
        <v>143804.71000000002</v>
      </c>
      <c r="R13" s="34">
        <f t="shared" si="0"/>
        <v>0.892064090534468</v>
      </c>
      <c r="S13" s="167">
        <f t="shared" si="1"/>
        <v>8.9206409053446798</v>
      </c>
      <c r="T13" s="168">
        <f t="shared" si="2"/>
        <v>8.9206409053446798</v>
      </c>
    </row>
    <row r="14" spans="1:20" ht="19.5" customHeight="1" x14ac:dyDescent="0.25">
      <c r="A14" s="35" t="s">
        <v>159</v>
      </c>
      <c r="B14" s="32">
        <v>1385539.3099999998</v>
      </c>
      <c r="C14" s="32">
        <v>95044.049999999988</v>
      </c>
      <c r="D14" s="32">
        <v>7271.6900000000014</v>
      </c>
      <c r="E14" s="32">
        <v>0</v>
      </c>
      <c r="F14" s="32">
        <v>0</v>
      </c>
      <c r="G14" s="32">
        <v>0</v>
      </c>
      <c r="H14" s="32">
        <v>0</v>
      </c>
      <c r="I14" s="32">
        <f t="shared" si="3"/>
        <v>102315.73999999999</v>
      </c>
      <c r="J14" s="32">
        <v>1385539.3099999996</v>
      </c>
      <c r="K14" s="32">
        <v>89166.67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f t="shared" si="4"/>
        <v>89166.67</v>
      </c>
      <c r="R14" s="34">
        <f t="shared" si="0"/>
        <v>0.87148536481288219</v>
      </c>
      <c r="S14" s="167">
        <f t="shared" si="1"/>
        <v>8.7148536481288215</v>
      </c>
      <c r="T14" s="168">
        <f t="shared" si="2"/>
        <v>8.7148536481288215</v>
      </c>
    </row>
    <row r="15" spans="1:20" ht="19.5" customHeight="1" x14ac:dyDescent="0.25">
      <c r="A15" s="35" t="s">
        <v>160</v>
      </c>
      <c r="B15" s="32">
        <v>682941.21999999986</v>
      </c>
      <c r="C15" s="32">
        <v>43057.67</v>
      </c>
      <c r="D15" s="32">
        <v>5907.51</v>
      </c>
      <c r="E15" s="32">
        <v>1937.18</v>
      </c>
      <c r="F15" s="32">
        <v>0</v>
      </c>
      <c r="G15" s="32">
        <v>0</v>
      </c>
      <c r="H15" s="32">
        <v>0</v>
      </c>
      <c r="I15" s="32">
        <f t="shared" si="3"/>
        <v>50902.36</v>
      </c>
      <c r="J15" s="32">
        <v>682941.22000000009</v>
      </c>
      <c r="K15" s="32">
        <v>40919.94</v>
      </c>
      <c r="L15" s="32">
        <v>416.72</v>
      </c>
      <c r="M15" s="32">
        <v>0</v>
      </c>
      <c r="N15" s="32">
        <v>0</v>
      </c>
      <c r="O15" s="32">
        <v>0</v>
      </c>
      <c r="P15" s="32">
        <v>0</v>
      </c>
      <c r="Q15" s="32">
        <f t="shared" si="4"/>
        <v>41336.660000000003</v>
      </c>
      <c r="R15" s="34">
        <f t="shared" si="0"/>
        <v>0.81207747538621</v>
      </c>
      <c r="S15" s="167">
        <f t="shared" si="1"/>
        <v>8.1207747538621007</v>
      </c>
      <c r="T15" s="168">
        <f t="shared" si="2"/>
        <v>8.1207747538621007</v>
      </c>
    </row>
    <row r="16" spans="1:20" ht="19.5" customHeight="1" x14ac:dyDescent="0.25">
      <c r="A16" s="35" t="s">
        <v>161</v>
      </c>
      <c r="B16" s="32">
        <v>917909.52</v>
      </c>
      <c r="C16" s="32">
        <v>63533.18</v>
      </c>
      <c r="D16" s="32">
        <v>6320.23</v>
      </c>
      <c r="E16" s="32">
        <v>0</v>
      </c>
      <c r="F16" s="32">
        <v>0</v>
      </c>
      <c r="G16" s="32">
        <v>0</v>
      </c>
      <c r="H16" s="32">
        <v>0</v>
      </c>
      <c r="I16" s="32">
        <f t="shared" si="3"/>
        <v>69853.41</v>
      </c>
      <c r="J16" s="32">
        <v>917909.51999999979</v>
      </c>
      <c r="K16" s="32">
        <v>65356.30999999999</v>
      </c>
      <c r="L16" s="176">
        <v>1138.17</v>
      </c>
      <c r="M16" s="32">
        <v>2112.8000000000002</v>
      </c>
      <c r="N16" s="32">
        <v>0</v>
      </c>
      <c r="O16" s="32">
        <v>0</v>
      </c>
      <c r="P16" s="32">
        <v>2096.27</v>
      </c>
      <c r="Q16" s="32">
        <f t="shared" si="4"/>
        <v>70703.55</v>
      </c>
      <c r="R16" s="34">
        <f t="shared" si="0"/>
        <v>1.0121703435809362</v>
      </c>
      <c r="S16" s="167">
        <f t="shared" si="1"/>
        <v>10.121703435809362</v>
      </c>
      <c r="T16" s="168">
        <f t="shared" si="2"/>
        <v>9.878296564190638</v>
      </c>
    </row>
    <row r="17" spans="1:20" ht="19.5" customHeight="1" x14ac:dyDescent="0.25">
      <c r="A17" s="35" t="s">
        <v>175</v>
      </c>
      <c r="B17" s="32">
        <v>449812.5</v>
      </c>
      <c r="C17" s="32">
        <v>29550.560000000001</v>
      </c>
      <c r="D17" s="32">
        <v>5429.2</v>
      </c>
      <c r="E17" s="32">
        <v>0</v>
      </c>
      <c r="F17" s="32">
        <v>0</v>
      </c>
      <c r="G17" s="32">
        <v>0</v>
      </c>
      <c r="H17" s="32">
        <v>0</v>
      </c>
      <c r="I17" s="32">
        <f t="shared" si="3"/>
        <v>34979.760000000002</v>
      </c>
      <c r="J17" s="32">
        <v>449812.5</v>
      </c>
      <c r="K17" s="32">
        <v>29550.52</v>
      </c>
      <c r="L17" s="32">
        <v>997.47</v>
      </c>
      <c r="M17" s="32">
        <v>0</v>
      </c>
      <c r="N17" s="32">
        <v>0</v>
      </c>
      <c r="O17" s="32">
        <v>0</v>
      </c>
      <c r="P17" s="32">
        <v>0</v>
      </c>
      <c r="Q17" s="32">
        <f t="shared" si="4"/>
        <v>30547.99</v>
      </c>
      <c r="R17" s="34">
        <f t="shared" si="0"/>
        <v>0.87330473393756847</v>
      </c>
      <c r="S17" s="167">
        <f t="shared" si="1"/>
        <v>8.733047339375684</v>
      </c>
      <c r="T17" s="168">
        <f t="shared" si="2"/>
        <v>8.733047339375684</v>
      </c>
    </row>
    <row r="18" spans="1:20" ht="19.5" customHeight="1" x14ac:dyDescent="0.25">
      <c r="A18" s="35" t="s">
        <v>163</v>
      </c>
      <c r="B18" s="32">
        <v>1290452.3</v>
      </c>
      <c r="C18" s="32">
        <v>96582.46</v>
      </c>
      <c r="D18" s="32">
        <v>4163.96</v>
      </c>
      <c r="E18" s="32">
        <v>0</v>
      </c>
      <c r="F18" s="32">
        <v>0</v>
      </c>
      <c r="G18" s="32">
        <v>0</v>
      </c>
      <c r="H18" s="32">
        <v>0</v>
      </c>
      <c r="I18" s="32">
        <f t="shared" si="3"/>
        <v>100746.42000000001</v>
      </c>
      <c r="J18" s="32">
        <v>1290452.2999999998</v>
      </c>
      <c r="K18" s="32">
        <v>84095.420000000013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f t="shared" si="4"/>
        <v>84095.420000000013</v>
      </c>
      <c r="R18" s="34">
        <f t="shared" si="0"/>
        <v>0.8347236556892047</v>
      </c>
      <c r="S18" s="167">
        <f t="shared" si="1"/>
        <v>8.3472365568920477</v>
      </c>
      <c r="T18" s="168">
        <f t="shared" si="2"/>
        <v>8.3472365568920477</v>
      </c>
    </row>
    <row r="19" spans="1:20" ht="19.5" customHeight="1" x14ac:dyDescent="0.25">
      <c r="A19" s="35" t="s">
        <v>176</v>
      </c>
      <c r="B19" s="32">
        <v>829894.4</v>
      </c>
      <c r="C19" s="32">
        <v>52210.47</v>
      </c>
      <c r="D19" s="32">
        <v>14324.67</v>
      </c>
      <c r="E19" s="32">
        <v>0</v>
      </c>
      <c r="F19" s="32">
        <v>0</v>
      </c>
      <c r="G19" s="32">
        <v>0</v>
      </c>
      <c r="H19" s="32">
        <v>1089.03</v>
      </c>
      <c r="I19" s="32">
        <f t="shared" si="3"/>
        <v>67624.17</v>
      </c>
      <c r="J19" s="32">
        <v>829894.39999999991</v>
      </c>
      <c r="K19" s="32">
        <v>47212.11</v>
      </c>
      <c r="L19" s="176">
        <v>13126.119999999999</v>
      </c>
      <c r="M19" s="32">
        <v>50</v>
      </c>
      <c r="N19" s="32">
        <v>0</v>
      </c>
      <c r="O19" s="32">
        <v>0</v>
      </c>
      <c r="P19" s="32">
        <v>1088.8599999999999</v>
      </c>
      <c r="Q19" s="32">
        <f t="shared" si="4"/>
        <v>61477.09</v>
      </c>
      <c r="R19" s="34">
        <f t="shared" si="0"/>
        <v>0.90909936491641963</v>
      </c>
      <c r="S19" s="167">
        <f t="shared" si="1"/>
        <v>9.0909936491641972</v>
      </c>
      <c r="T19" s="168">
        <f t="shared" si="2"/>
        <v>9.0909936491641972</v>
      </c>
    </row>
    <row r="20" spans="1:20" s="85" customFormat="1" ht="19.5" customHeight="1" x14ac:dyDescent="0.25">
      <c r="A20" s="169" t="s">
        <v>164</v>
      </c>
      <c r="B20" s="32">
        <v>1035873.2000000001</v>
      </c>
      <c r="C20" s="32">
        <v>72606.744999999995</v>
      </c>
      <c r="D20" s="32">
        <v>4572.8275000000003</v>
      </c>
      <c r="E20" s="32">
        <v>0</v>
      </c>
      <c r="F20" s="32">
        <v>0</v>
      </c>
      <c r="G20" s="32">
        <v>0</v>
      </c>
      <c r="H20" s="32">
        <v>0</v>
      </c>
      <c r="I20" s="33">
        <f t="shared" si="3"/>
        <v>77179.572499999995</v>
      </c>
      <c r="J20" s="32">
        <v>1035873.1999999998</v>
      </c>
      <c r="K20" s="32">
        <v>72692.039999999994</v>
      </c>
      <c r="L20" s="32">
        <v>687.66</v>
      </c>
      <c r="M20" s="32">
        <v>2276.5300000000002</v>
      </c>
      <c r="N20" s="32">
        <v>0</v>
      </c>
      <c r="O20" s="32">
        <v>0</v>
      </c>
      <c r="P20" s="32">
        <v>0</v>
      </c>
      <c r="Q20" s="33">
        <f t="shared" si="4"/>
        <v>75656.23</v>
      </c>
      <c r="R20" s="34">
        <f t="shared" si="0"/>
        <v>0.98026236152059543</v>
      </c>
      <c r="S20" s="167">
        <f t="shared" si="1"/>
        <v>9.8026236152059543</v>
      </c>
      <c r="T20" s="168">
        <f t="shared" si="2"/>
        <v>9.8026236152059543</v>
      </c>
    </row>
    <row r="21" spans="1:20" s="85" customFormat="1" ht="19.5" customHeight="1" x14ac:dyDescent="0.25">
      <c r="A21" s="169" t="s">
        <v>165</v>
      </c>
      <c r="B21" s="32">
        <v>856283.41999999993</v>
      </c>
      <c r="C21" s="32">
        <v>54572.239999999903</v>
      </c>
      <c r="D21" s="32">
        <v>4444.4699999999993</v>
      </c>
      <c r="E21" s="32">
        <v>30</v>
      </c>
      <c r="F21" s="32">
        <v>0</v>
      </c>
      <c r="G21" s="32">
        <v>0</v>
      </c>
      <c r="H21" s="32">
        <v>0</v>
      </c>
      <c r="I21" s="33">
        <f t="shared" si="3"/>
        <v>59046.709999999905</v>
      </c>
      <c r="J21" s="32">
        <v>856283.41999999993</v>
      </c>
      <c r="K21" s="32">
        <v>52096.17</v>
      </c>
      <c r="L21" s="32">
        <v>3430.63</v>
      </c>
      <c r="M21" s="32">
        <v>0</v>
      </c>
      <c r="N21" s="32">
        <v>0</v>
      </c>
      <c r="O21" s="32">
        <v>0</v>
      </c>
      <c r="P21" s="32">
        <v>0</v>
      </c>
      <c r="Q21" s="33">
        <f t="shared" si="4"/>
        <v>55526.799999999996</v>
      </c>
      <c r="R21" s="34">
        <f t="shared" si="0"/>
        <v>0.94038770322681964</v>
      </c>
      <c r="S21" s="167">
        <f t="shared" si="1"/>
        <v>9.4038770322681966</v>
      </c>
      <c r="T21" s="168">
        <f t="shared" si="2"/>
        <v>9.4038770322681966</v>
      </c>
    </row>
    <row r="22" spans="1:20" s="85" customFormat="1" ht="19.5" customHeight="1" x14ac:dyDescent="0.25">
      <c r="A22" s="169" t="s">
        <v>75</v>
      </c>
      <c r="B22" s="32">
        <v>548719.62</v>
      </c>
      <c r="C22" s="32">
        <v>34928.623333333337</v>
      </c>
      <c r="D22" s="32">
        <v>3804.38</v>
      </c>
      <c r="E22" s="32">
        <v>0</v>
      </c>
      <c r="F22" s="32">
        <v>0</v>
      </c>
      <c r="G22" s="32">
        <v>0</v>
      </c>
      <c r="H22" s="32">
        <v>0</v>
      </c>
      <c r="I22" s="33">
        <f t="shared" si="3"/>
        <v>38733.003333333334</v>
      </c>
      <c r="J22" s="32">
        <v>548719.62</v>
      </c>
      <c r="K22" s="32">
        <v>31490.539999999997</v>
      </c>
      <c r="L22" s="32">
        <v>291.25</v>
      </c>
      <c r="M22" s="32">
        <v>0</v>
      </c>
      <c r="N22" s="32">
        <v>0</v>
      </c>
      <c r="O22" s="32">
        <v>0</v>
      </c>
      <c r="P22" s="32">
        <v>0</v>
      </c>
      <c r="Q22" s="33">
        <f t="shared" si="4"/>
        <v>31781.789999999997</v>
      </c>
      <c r="R22" s="34">
        <f t="shared" si="0"/>
        <v>0.82053513192582272</v>
      </c>
      <c r="S22" s="167">
        <f t="shared" si="1"/>
        <v>8.2053513192582272</v>
      </c>
      <c r="T22" s="168">
        <f t="shared" si="2"/>
        <v>8.2053513192582272</v>
      </c>
    </row>
    <row r="23" spans="1:20" s="85" customFormat="1" ht="19.5" customHeight="1" x14ac:dyDescent="0.25">
      <c r="A23" s="169" t="s">
        <v>166</v>
      </c>
      <c r="B23" s="32">
        <v>1088363.98</v>
      </c>
      <c r="C23" s="32">
        <v>72733.290000000008</v>
      </c>
      <c r="D23" s="32">
        <v>2490.0500000000002</v>
      </c>
      <c r="E23" s="32">
        <v>2683.66</v>
      </c>
      <c r="F23" s="32">
        <v>15.09</v>
      </c>
      <c r="G23" s="32">
        <v>0</v>
      </c>
      <c r="H23" s="32">
        <v>0</v>
      </c>
      <c r="I23" s="33">
        <f t="shared" si="3"/>
        <v>77922.090000000011</v>
      </c>
      <c r="J23" s="32">
        <v>1088363.9799999997</v>
      </c>
      <c r="K23" s="32">
        <v>72251.66</v>
      </c>
      <c r="L23" s="32">
        <v>814.41</v>
      </c>
      <c r="M23" s="32">
        <v>1493.38</v>
      </c>
      <c r="N23" s="32">
        <v>15.09</v>
      </c>
      <c r="O23" s="32">
        <v>0</v>
      </c>
      <c r="P23" s="32">
        <v>0</v>
      </c>
      <c r="Q23" s="33">
        <f t="shared" si="4"/>
        <v>74574.540000000008</v>
      </c>
      <c r="R23" s="34">
        <f t="shared" si="0"/>
        <v>0.95703978165883385</v>
      </c>
      <c r="S23" s="167">
        <f t="shared" si="1"/>
        <v>9.5703978165883381</v>
      </c>
      <c r="T23" s="168">
        <f t="shared" si="2"/>
        <v>9.5703978165883381</v>
      </c>
    </row>
    <row r="24" spans="1:20" ht="19.5" customHeight="1" x14ac:dyDescent="0.25">
      <c r="A24" s="35" t="s">
        <v>167</v>
      </c>
      <c r="B24" s="32">
        <v>790793.39</v>
      </c>
      <c r="C24" s="32">
        <v>48682.12</v>
      </c>
      <c r="D24" s="32">
        <v>11511.21</v>
      </c>
      <c r="E24" s="32">
        <v>0</v>
      </c>
      <c r="F24" s="32">
        <v>0</v>
      </c>
      <c r="G24" s="32">
        <v>0</v>
      </c>
      <c r="H24" s="32">
        <v>0</v>
      </c>
      <c r="I24" s="32">
        <f t="shared" si="3"/>
        <v>60193.33</v>
      </c>
      <c r="J24" s="32">
        <v>790793.39</v>
      </c>
      <c r="K24" s="32">
        <v>47211.05</v>
      </c>
      <c r="L24" s="32">
        <v>569.36</v>
      </c>
      <c r="M24" s="32">
        <v>0</v>
      </c>
      <c r="N24" s="32">
        <v>0</v>
      </c>
      <c r="O24" s="32">
        <v>0</v>
      </c>
      <c r="P24" s="32">
        <v>0</v>
      </c>
      <c r="Q24" s="32">
        <f t="shared" si="4"/>
        <v>47780.41</v>
      </c>
      <c r="R24" s="34">
        <f t="shared" si="0"/>
        <v>0.79378246726007684</v>
      </c>
      <c r="S24" s="167">
        <f t="shared" si="1"/>
        <v>7.9378246726007688</v>
      </c>
      <c r="T24" s="168">
        <f t="shared" si="2"/>
        <v>7.9378246726007688</v>
      </c>
    </row>
    <row r="25" spans="1:20" ht="19.5" customHeight="1" x14ac:dyDescent="0.25">
      <c r="A25" s="35" t="s">
        <v>168</v>
      </c>
      <c r="B25" s="32">
        <v>386529.83</v>
      </c>
      <c r="C25" s="32">
        <v>26140.940000000002</v>
      </c>
      <c r="D25" s="32">
        <v>8274.4499999999989</v>
      </c>
      <c r="E25" s="32">
        <v>533.97</v>
      </c>
      <c r="F25" s="32">
        <v>140.85</v>
      </c>
      <c r="G25" s="32">
        <v>0</v>
      </c>
      <c r="H25" s="32">
        <v>0</v>
      </c>
      <c r="I25" s="32">
        <f t="shared" si="3"/>
        <v>35090.21</v>
      </c>
      <c r="J25" s="32">
        <v>386529.82999999996</v>
      </c>
      <c r="K25" s="32">
        <v>25342.94</v>
      </c>
      <c r="L25" s="32">
        <v>1902.06</v>
      </c>
      <c r="M25" s="32">
        <v>0</v>
      </c>
      <c r="N25" s="32">
        <v>140.85</v>
      </c>
      <c r="O25" s="32">
        <v>0</v>
      </c>
      <c r="P25" s="32">
        <v>0</v>
      </c>
      <c r="Q25" s="32">
        <f t="shared" si="4"/>
        <v>27385.85</v>
      </c>
      <c r="R25" s="34">
        <f t="shared" si="0"/>
        <v>0.78044132537251842</v>
      </c>
      <c r="S25" s="167">
        <f t="shared" si="1"/>
        <v>7.8044132537251842</v>
      </c>
      <c r="T25" s="168">
        <f t="shared" si="2"/>
        <v>7.8044132537251842</v>
      </c>
    </row>
    <row r="26" spans="1:20" ht="19.5" customHeight="1" x14ac:dyDescent="0.25">
      <c r="A26" s="35" t="s">
        <v>177</v>
      </c>
      <c r="B26" s="32">
        <v>1347837.3</v>
      </c>
      <c r="C26" s="32">
        <v>91023.2</v>
      </c>
      <c r="D26" s="32">
        <v>4130.95</v>
      </c>
      <c r="E26" s="32">
        <v>0</v>
      </c>
      <c r="F26" s="32">
        <v>0</v>
      </c>
      <c r="G26" s="32">
        <v>0</v>
      </c>
      <c r="H26" s="32">
        <v>0</v>
      </c>
      <c r="I26" s="32">
        <f t="shared" si="3"/>
        <v>95154.15</v>
      </c>
      <c r="J26" s="32">
        <v>1347837.3</v>
      </c>
      <c r="K26" s="32">
        <v>84243.15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f t="shared" si="4"/>
        <v>84243.15</v>
      </c>
      <c r="R26" s="34">
        <f t="shared" si="0"/>
        <v>0.88533343001855414</v>
      </c>
      <c r="S26" s="167">
        <f t="shared" si="1"/>
        <v>8.8533343001855407</v>
      </c>
      <c r="T26" s="168">
        <f t="shared" si="2"/>
        <v>8.8533343001855407</v>
      </c>
    </row>
    <row r="27" spans="1:20" ht="19.5" customHeight="1" x14ac:dyDescent="0.25">
      <c r="A27" s="35" t="s">
        <v>170</v>
      </c>
      <c r="B27" s="32">
        <v>741390.10000000033</v>
      </c>
      <c r="C27" s="32">
        <v>41026.5</v>
      </c>
      <c r="D27" s="32">
        <v>13188.54</v>
      </c>
      <c r="E27" s="32">
        <v>0</v>
      </c>
      <c r="F27" s="32">
        <v>0</v>
      </c>
      <c r="G27" s="32">
        <v>0</v>
      </c>
      <c r="H27" s="32">
        <v>0</v>
      </c>
      <c r="I27" s="32">
        <f t="shared" si="3"/>
        <v>54215.040000000001</v>
      </c>
      <c r="J27" s="32">
        <v>741390.10000000009</v>
      </c>
      <c r="K27" s="32">
        <v>44192.44</v>
      </c>
      <c r="L27" s="32">
        <v>1176.9100000000001</v>
      </c>
      <c r="M27" s="32">
        <v>0</v>
      </c>
      <c r="N27" s="32">
        <v>0</v>
      </c>
      <c r="O27" s="32">
        <v>0</v>
      </c>
      <c r="P27" s="32">
        <v>0</v>
      </c>
      <c r="Q27" s="32">
        <f t="shared" si="4"/>
        <v>45369.350000000006</v>
      </c>
      <c r="R27" s="34">
        <f t="shared" si="0"/>
        <v>0.83684066266482515</v>
      </c>
      <c r="S27" s="167">
        <f t="shared" si="1"/>
        <v>8.3684066266482517</v>
      </c>
      <c r="T27" s="168">
        <f t="shared" si="2"/>
        <v>8.3684066266482517</v>
      </c>
    </row>
    <row r="28" spans="1:20" ht="19.5" customHeight="1" x14ac:dyDescent="0.25">
      <c r="A28" s="35" t="s">
        <v>178</v>
      </c>
      <c r="B28" s="32">
        <v>952310.33999999973</v>
      </c>
      <c r="C28" s="32">
        <v>61714.03</v>
      </c>
      <c r="D28" s="32">
        <v>5610.4599999999991</v>
      </c>
      <c r="E28" s="32">
        <v>0</v>
      </c>
      <c r="F28" s="32">
        <v>0</v>
      </c>
      <c r="G28" s="32">
        <v>0</v>
      </c>
      <c r="H28" s="32">
        <v>0</v>
      </c>
      <c r="I28" s="32">
        <f t="shared" si="3"/>
        <v>67324.489999999991</v>
      </c>
      <c r="J28" s="32">
        <v>952310.34</v>
      </c>
      <c r="K28" s="32">
        <v>60555.970000000008</v>
      </c>
      <c r="L28" s="32">
        <v>1253.83</v>
      </c>
      <c r="M28" s="32">
        <v>15</v>
      </c>
      <c r="N28" s="32">
        <v>0</v>
      </c>
      <c r="O28" s="32">
        <v>0</v>
      </c>
      <c r="P28" s="32">
        <v>0</v>
      </c>
      <c r="Q28" s="32">
        <f t="shared" si="4"/>
        <v>61824.80000000001</v>
      </c>
      <c r="R28" s="34">
        <f t="shared" si="0"/>
        <v>0.9183107068467955</v>
      </c>
      <c r="S28" s="167">
        <f t="shared" si="1"/>
        <v>9.1831070684679545</v>
      </c>
      <c r="T28" s="168">
        <f t="shared" si="2"/>
        <v>9.1831070684679545</v>
      </c>
    </row>
    <row r="31" spans="1:20" x14ac:dyDescent="0.25">
      <c r="M31" s="90"/>
      <c r="N31" s="126"/>
      <c r="O31" s="126"/>
      <c r="P31" s="126"/>
      <c r="Q31" s="90"/>
    </row>
    <row r="32" spans="1:20" ht="15.75" x14ac:dyDescent="0.25">
      <c r="B32" s="76" t="s">
        <v>79</v>
      </c>
      <c r="C32" s="77" t="s">
        <v>136</v>
      </c>
      <c r="M32" s="90"/>
      <c r="N32" s="127"/>
      <c r="O32" s="127"/>
      <c r="P32" s="127"/>
      <c r="Q32" s="90"/>
    </row>
    <row r="33" spans="2:17" x14ac:dyDescent="0.25">
      <c r="B33" s="70" t="s">
        <v>137</v>
      </c>
      <c r="C33" s="78">
        <v>0</v>
      </c>
      <c r="M33" s="128"/>
      <c r="N33" s="129"/>
      <c r="O33" s="129"/>
      <c r="P33" s="129"/>
      <c r="Q33" s="90"/>
    </row>
    <row r="34" spans="2:17" x14ac:dyDescent="0.25">
      <c r="B34" s="71" t="s">
        <v>134</v>
      </c>
      <c r="C34" s="67" t="s">
        <v>135</v>
      </c>
      <c r="M34" s="128"/>
      <c r="N34" s="129"/>
      <c r="O34" s="129"/>
      <c r="P34" s="129"/>
      <c r="Q34" s="90"/>
    </row>
    <row r="35" spans="2:17" x14ac:dyDescent="0.25">
      <c r="B35" s="71" t="s">
        <v>132</v>
      </c>
      <c r="C35" s="68" t="s">
        <v>133</v>
      </c>
      <c r="D35" s="23"/>
      <c r="M35" s="90"/>
      <c r="N35" s="90"/>
      <c r="O35" s="90"/>
      <c r="P35" s="90"/>
      <c r="Q35" s="90"/>
    </row>
    <row r="36" spans="2:17" x14ac:dyDescent="0.25">
      <c r="B36" s="72" t="s">
        <v>130</v>
      </c>
      <c r="C36" s="68" t="s">
        <v>131</v>
      </c>
      <c r="D36" s="4"/>
    </row>
    <row r="37" spans="2:17" x14ac:dyDescent="0.25">
      <c r="B37" s="72" t="s">
        <v>128</v>
      </c>
      <c r="C37" s="68" t="s">
        <v>129</v>
      </c>
    </row>
    <row r="38" spans="2:17" x14ac:dyDescent="0.25">
      <c r="B38" s="73" t="s">
        <v>126</v>
      </c>
      <c r="C38" s="68" t="s">
        <v>127</v>
      </c>
    </row>
    <row r="39" spans="2:17" x14ac:dyDescent="0.25">
      <c r="B39" s="72" t="s">
        <v>124</v>
      </c>
      <c r="C39" s="68" t="s">
        <v>125</v>
      </c>
    </row>
    <row r="40" spans="2:17" x14ac:dyDescent="0.25">
      <c r="B40" s="72" t="s">
        <v>122</v>
      </c>
      <c r="C40" s="68" t="s">
        <v>123</v>
      </c>
    </row>
    <row r="41" spans="2:17" x14ac:dyDescent="0.25">
      <c r="B41" s="72" t="s">
        <v>120</v>
      </c>
      <c r="C41" s="68" t="s">
        <v>121</v>
      </c>
    </row>
    <row r="42" spans="2:17" x14ac:dyDescent="0.25">
      <c r="B42" s="83" t="s">
        <v>117</v>
      </c>
      <c r="C42" s="84" t="s">
        <v>118</v>
      </c>
    </row>
    <row r="43" spans="2:17" x14ac:dyDescent="0.25">
      <c r="B43" s="72" t="s">
        <v>116</v>
      </c>
      <c r="C43" s="68" t="s">
        <v>119</v>
      </c>
    </row>
    <row r="44" spans="2:17" x14ac:dyDescent="0.25">
      <c r="B44" s="88">
        <v>10</v>
      </c>
      <c r="C44" s="84">
        <v>10</v>
      </c>
      <c r="D44" s="133"/>
      <c r="E44" s="89"/>
    </row>
    <row r="45" spans="2:17" x14ac:dyDescent="0.25">
      <c r="B45" s="83" t="s">
        <v>114</v>
      </c>
      <c r="C45" s="84" t="s">
        <v>115</v>
      </c>
      <c r="D45" s="85"/>
      <c r="E45" s="89"/>
    </row>
    <row r="46" spans="2:17" x14ac:dyDescent="0.25">
      <c r="B46" s="83" t="s">
        <v>113</v>
      </c>
      <c r="C46" s="84" t="s">
        <v>145</v>
      </c>
      <c r="D46" s="133"/>
      <c r="E46" s="89"/>
    </row>
    <row r="47" spans="2:17" x14ac:dyDescent="0.25">
      <c r="B47" s="83" t="s">
        <v>111</v>
      </c>
      <c r="C47" s="84" t="s">
        <v>112</v>
      </c>
      <c r="D47" s="133"/>
      <c r="E47" s="89"/>
    </row>
    <row r="48" spans="2:17" x14ac:dyDescent="0.25">
      <c r="B48" s="72" t="s">
        <v>109</v>
      </c>
      <c r="C48" s="68" t="s">
        <v>110</v>
      </c>
    </row>
    <row r="49" spans="2:3" x14ac:dyDescent="0.25">
      <c r="B49" s="72" t="s">
        <v>107</v>
      </c>
      <c r="C49" s="68" t="s">
        <v>108</v>
      </c>
    </row>
    <row r="50" spans="2:3" x14ac:dyDescent="0.25">
      <c r="B50" s="72" t="s">
        <v>105</v>
      </c>
      <c r="C50" s="68" t="s">
        <v>106</v>
      </c>
    </row>
    <row r="51" spans="2:3" x14ac:dyDescent="0.25">
      <c r="B51" s="72" t="s">
        <v>103</v>
      </c>
      <c r="C51" s="68" t="s">
        <v>104</v>
      </c>
    </row>
    <row r="52" spans="2:3" x14ac:dyDescent="0.25">
      <c r="B52" s="72" t="s">
        <v>101</v>
      </c>
      <c r="C52" s="68" t="s">
        <v>102</v>
      </c>
    </row>
    <row r="53" spans="2:3" x14ac:dyDescent="0.25">
      <c r="B53" s="72" t="s">
        <v>97</v>
      </c>
      <c r="C53" s="68" t="s">
        <v>98</v>
      </c>
    </row>
    <row r="54" spans="2:3" x14ac:dyDescent="0.25">
      <c r="B54" s="75" t="s">
        <v>99</v>
      </c>
      <c r="C54" s="68" t="s">
        <v>100</v>
      </c>
    </row>
  </sheetData>
  <mergeCells count="3">
    <mergeCell ref="B4:I4"/>
    <mergeCell ref="J4:R4"/>
    <mergeCell ref="A4:A5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41"/>
  <sheetViews>
    <sheetView showGridLines="0" topLeftCell="A2" zoomScale="90" zoomScaleNormal="90" workbookViewId="0">
      <pane xSplit="2" ySplit="2" topLeftCell="C4" activePane="bottomRight" state="frozen"/>
      <selection activeCell="A2" sqref="A2"/>
      <selection pane="topRight" activeCell="C2" sqref="C2"/>
      <selection pane="bottomLeft" activeCell="A4" sqref="A4"/>
      <selection pane="bottomRight" activeCell="B3" sqref="B3"/>
    </sheetView>
  </sheetViews>
  <sheetFormatPr baseColWidth="10" defaultRowHeight="15" x14ac:dyDescent="0.25"/>
  <cols>
    <col min="2" max="2" width="62.28515625" customWidth="1"/>
    <col min="3" max="3" width="13.28515625" customWidth="1"/>
    <col min="4" max="4" width="11.28515625" customWidth="1"/>
    <col min="5" max="5" width="13.85546875" customWidth="1"/>
    <col min="6" max="6" width="12" customWidth="1"/>
    <col min="7" max="7" width="13.28515625" customWidth="1"/>
    <col min="8" max="9" width="10.42578125" customWidth="1"/>
    <col min="10" max="10" width="12" customWidth="1"/>
    <col min="11" max="11" width="13.28515625" customWidth="1"/>
    <col min="12" max="13" width="10.42578125" customWidth="1"/>
    <col min="14" max="14" width="12.140625" customWidth="1"/>
    <col min="15" max="15" width="13.28515625" customWidth="1"/>
    <col min="16" max="17" width="10.42578125" customWidth="1"/>
    <col min="18" max="18" width="12.140625" customWidth="1"/>
    <col min="19" max="19" width="13.28515625" customWidth="1"/>
    <col min="20" max="21" width="10.42578125" customWidth="1"/>
    <col min="22" max="22" width="12.140625" customWidth="1"/>
    <col min="23" max="23" width="13.28515625" customWidth="1"/>
    <col min="24" max="25" width="10.42578125" customWidth="1"/>
    <col min="26" max="26" width="12.140625" customWidth="1"/>
    <col min="27" max="27" width="13.28515625" customWidth="1"/>
    <col min="28" max="29" width="10.42578125" customWidth="1"/>
    <col min="30" max="30" width="12.140625" customWidth="1"/>
    <col min="31" max="31" width="13.28515625" customWidth="1"/>
    <col min="32" max="33" width="10.42578125" customWidth="1"/>
    <col min="34" max="34" width="12.140625" customWidth="1"/>
    <col min="35" max="35" width="13.28515625" customWidth="1"/>
    <col min="36" max="37" width="10.42578125" customWidth="1"/>
    <col min="38" max="38" width="12.140625" customWidth="1"/>
    <col min="39" max="39" width="13.28515625" customWidth="1"/>
    <col min="40" max="41" width="10.42578125" customWidth="1"/>
    <col min="42" max="42" width="12.140625" customWidth="1"/>
    <col min="43" max="43" width="13.28515625" customWidth="1"/>
    <col min="44" max="45" width="10.42578125" customWidth="1"/>
    <col min="46" max="46" width="12.140625" customWidth="1"/>
    <col min="47" max="47" width="13.28515625" customWidth="1"/>
    <col min="48" max="49" width="10.42578125" customWidth="1"/>
    <col min="50" max="50" width="12.140625" customWidth="1"/>
    <col min="51" max="51" width="13.28515625" customWidth="1"/>
    <col min="52" max="53" width="10.42578125" customWidth="1"/>
    <col min="54" max="54" width="12.140625" customWidth="1"/>
    <col min="55" max="55" width="13.28515625" customWidth="1"/>
    <col min="56" max="57" width="10.42578125" customWidth="1"/>
    <col min="58" max="58" width="12.140625" customWidth="1"/>
    <col min="59" max="59" width="13.28515625" customWidth="1"/>
    <col min="60" max="61" width="10.42578125" customWidth="1"/>
    <col min="62" max="62" width="12.140625" customWidth="1"/>
    <col min="63" max="63" width="13.28515625" customWidth="1"/>
    <col min="64" max="65" width="10.42578125" customWidth="1"/>
    <col min="66" max="66" width="12.140625" customWidth="1"/>
    <col min="67" max="67" width="13.28515625" customWidth="1"/>
    <col min="68" max="69" width="10.42578125" customWidth="1"/>
    <col min="70" max="70" width="12.140625" customWidth="1"/>
    <col min="71" max="71" width="13.28515625" customWidth="1"/>
    <col min="72" max="73" width="10.42578125" customWidth="1"/>
    <col min="74" max="74" width="12.140625" customWidth="1"/>
    <col min="75" max="75" width="13.28515625" customWidth="1"/>
    <col min="76" max="77" width="10.42578125" customWidth="1"/>
    <col min="78" max="78" width="12.140625" customWidth="1"/>
    <col min="79" max="79" width="13.28515625" customWidth="1"/>
    <col min="80" max="81" width="10.42578125" customWidth="1"/>
    <col min="82" max="82" width="12.140625" customWidth="1"/>
    <col min="83" max="83" width="13.28515625" customWidth="1"/>
    <col min="84" max="85" width="10.42578125" customWidth="1"/>
    <col min="86" max="86" width="12.140625" customWidth="1"/>
    <col min="87" max="87" width="13.28515625" customWidth="1"/>
    <col min="88" max="89" width="10.42578125" customWidth="1"/>
    <col min="90" max="90" width="12.140625" customWidth="1"/>
    <col min="91" max="91" width="13.28515625" customWidth="1"/>
    <col min="92" max="93" width="10.42578125" customWidth="1"/>
    <col min="94" max="94" width="12.140625" customWidth="1"/>
  </cols>
  <sheetData>
    <row r="1" spans="1:94" ht="21.75" customHeight="1" x14ac:dyDescent="0.25"/>
    <row r="2" spans="1:94" ht="24.75" customHeight="1" x14ac:dyDescent="0.25">
      <c r="C2" s="205" t="s">
        <v>18</v>
      </c>
      <c r="D2" s="205"/>
      <c r="E2" s="205"/>
      <c r="F2" s="206"/>
      <c r="G2" s="202" t="s">
        <v>21</v>
      </c>
      <c r="H2" s="203"/>
      <c r="I2" s="203"/>
      <c r="J2" s="204"/>
      <c r="K2" s="202" t="s">
        <v>22</v>
      </c>
      <c r="L2" s="203" t="s">
        <v>22</v>
      </c>
      <c r="M2" s="203"/>
      <c r="N2" s="204"/>
      <c r="O2" s="202" t="s">
        <v>154</v>
      </c>
      <c r="P2" s="203" t="s">
        <v>22</v>
      </c>
      <c r="Q2" s="203"/>
      <c r="R2" s="204"/>
      <c r="S2" s="202" t="s">
        <v>155</v>
      </c>
      <c r="T2" s="203" t="s">
        <v>22</v>
      </c>
      <c r="U2" s="203"/>
      <c r="V2" s="204"/>
      <c r="W2" s="202" t="s">
        <v>156</v>
      </c>
      <c r="X2" s="203" t="s">
        <v>22</v>
      </c>
      <c r="Y2" s="203"/>
      <c r="Z2" s="204"/>
      <c r="AA2" s="202" t="s">
        <v>157</v>
      </c>
      <c r="AB2" s="203" t="s">
        <v>22</v>
      </c>
      <c r="AC2" s="203"/>
      <c r="AD2" s="204"/>
      <c r="AE2" s="202" t="s">
        <v>158</v>
      </c>
      <c r="AF2" s="203" t="s">
        <v>22</v>
      </c>
      <c r="AG2" s="203"/>
      <c r="AH2" s="204"/>
      <c r="AI2" s="202" t="s">
        <v>159</v>
      </c>
      <c r="AJ2" s="203" t="s">
        <v>22</v>
      </c>
      <c r="AK2" s="203"/>
      <c r="AL2" s="204"/>
      <c r="AM2" s="202" t="s">
        <v>160</v>
      </c>
      <c r="AN2" s="203" t="s">
        <v>22</v>
      </c>
      <c r="AO2" s="203"/>
      <c r="AP2" s="204"/>
      <c r="AQ2" s="202" t="s">
        <v>161</v>
      </c>
      <c r="AR2" s="203" t="s">
        <v>22</v>
      </c>
      <c r="AS2" s="203"/>
      <c r="AT2" s="204"/>
      <c r="AU2" s="202" t="s">
        <v>175</v>
      </c>
      <c r="AV2" s="203" t="s">
        <v>22</v>
      </c>
      <c r="AW2" s="203"/>
      <c r="AX2" s="204"/>
      <c r="AY2" s="202" t="s">
        <v>163</v>
      </c>
      <c r="AZ2" s="203" t="s">
        <v>22</v>
      </c>
      <c r="BA2" s="203"/>
      <c r="BB2" s="204"/>
      <c r="BC2" s="202" t="s">
        <v>176</v>
      </c>
      <c r="BD2" s="203" t="s">
        <v>22</v>
      </c>
      <c r="BE2" s="203"/>
      <c r="BF2" s="204"/>
      <c r="BG2" s="202" t="s">
        <v>164</v>
      </c>
      <c r="BH2" s="203" t="s">
        <v>22</v>
      </c>
      <c r="BI2" s="203"/>
      <c r="BJ2" s="204"/>
      <c r="BK2" s="202" t="s">
        <v>165</v>
      </c>
      <c r="BL2" s="203" t="s">
        <v>22</v>
      </c>
      <c r="BM2" s="203"/>
      <c r="BN2" s="204"/>
      <c r="BO2" s="202" t="s">
        <v>75</v>
      </c>
      <c r="BP2" s="203" t="s">
        <v>22</v>
      </c>
      <c r="BQ2" s="203"/>
      <c r="BR2" s="204"/>
      <c r="BS2" s="202" t="s">
        <v>166</v>
      </c>
      <c r="BT2" s="203" t="s">
        <v>22</v>
      </c>
      <c r="BU2" s="203"/>
      <c r="BV2" s="204"/>
      <c r="BW2" s="202" t="s">
        <v>167</v>
      </c>
      <c r="BX2" s="203" t="s">
        <v>22</v>
      </c>
      <c r="BY2" s="203"/>
      <c r="BZ2" s="204"/>
      <c r="CA2" s="202" t="s">
        <v>168</v>
      </c>
      <c r="CB2" s="203" t="s">
        <v>22</v>
      </c>
      <c r="CC2" s="203"/>
      <c r="CD2" s="204"/>
      <c r="CE2" s="202" t="s">
        <v>177</v>
      </c>
      <c r="CF2" s="203" t="s">
        <v>22</v>
      </c>
      <c r="CG2" s="203"/>
      <c r="CH2" s="204"/>
      <c r="CI2" s="202" t="s">
        <v>170</v>
      </c>
      <c r="CJ2" s="203" t="s">
        <v>22</v>
      </c>
      <c r="CK2" s="203"/>
      <c r="CL2" s="204"/>
      <c r="CM2" s="202" t="s">
        <v>178</v>
      </c>
      <c r="CN2" s="203" t="s">
        <v>22</v>
      </c>
      <c r="CO2" s="203"/>
      <c r="CP2" s="204"/>
    </row>
    <row r="3" spans="1:94" s="18" customFormat="1" ht="39" customHeight="1" x14ac:dyDescent="0.25">
      <c r="A3" s="19" t="s">
        <v>36</v>
      </c>
      <c r="B3" s="12" t="s">
        <v>37</v>
      </c>
      <c r="C3" s="170" t="s">
        <v>240</v>
      </c>
      <c r="D3" s="113" t="s">
        <v>241</v>
      </c>
      <c r="E3" s="113" t="s">
        <v>242</v>
      </c>
      <c r="F3" s="13" t="s">
        <v>38</v>
      </c>
      <c r="G3" s="170" t="s">
        <v>240</v>
      </c>
      <c r="H3" s="170" t="s">
        <v>241</v>
      </c>
      <c r="I3" s="170" t="s">
        <v>242</v>
      </c>
      <c r="J3" s="13" t="s">
        <v>38</v>
      </c>
      <c r="K3" s="170" t="s">
        <v>240</v>
      </c>
      <c r="L3" s="170" t="s">
        <v>241</v>
      </c>
      <c r="M3" s="170" t="s">
        <v>242</v>
      </c>
      <c r="N3" s="13" t="s">
        <v>38</v>
      </c>
      <c r="O3" s="170" t="s">
        <v>240</v>
      </c>
      <c r="P3" s="170" t="s">
        <v>241</v>
      </c>
      <c r="Q3" s="170" t="s">
        <v>242</v>
      </c>
      <c r="R3" s="131" t="s">
        <v>38</v>
      </c>
      <c r="S3" s="170" t="s">
        <v>240</v>
      </c>
      <c r="T3" s="170" t="s">
        <v>241</v>
      </c>
      <c r="U3" s="170" t="s">
        <v>242</v>
      </c>
      <c r="V3" s="131" t="s">
        <v>38</v>
      </c>
      <c r="W3" s="170" t="s">
        <v>240</v>
      </c>
      <c r="X3" s="170" t="s">
        <v>241</v>
      </c>
      <c r="Y3" s="170" t="s">
        <v>242</v>
      </c>
      <c r="Z3" s="131" t="s">
        <v>38</v>
      </c>
      <c r="AA3" s="170" t="s">
        <v>240</v>
      </c>
      <c r="AB3" s="170" t="s">
        <v>241</v>
      </c>
      <c r="AC3" s="170" t="s">
        <v>242</v>
      </c>
      <c r="AD3" s="131" t="s">
        <v>38</v>
      </c>
      <c r="AE3" s="170" t="s">
        <v>240</v>
      </c>
      <c r="AF3" s="170" t="s">
        <v>241</v>
      </c>
      <c r="AG3" s="170" t="s">
        <v>242</v>
      </c>
      <c r="AH3" s="131" t="s">
        <v>38</v>
      </c>
      <c r="AI3" s="170" t="s">
        <v>240</v>
      </c>
      <c r="AJ3" s="170" t="s">
        <v>241</v>
      </c>
      <c r="AK3" s="170" t="s">
        <v>242</v>
      </c>
      <c r="AL3" s="131" t="s">
        <v>38</v>
      </c>
      <c r="AM3" s="170" t="s">
        <v>240</v>
      </c>
      <c r="AN3" s="170" t="s">
        <v>241</v>
      </c>
      <c r="AO3" s="170" t="s">
        <v>242</v>
      </c>
      <c r="AP3" s="131" t="s">
        <v>38</v>
      </c>
      <c r="AQ3" s="170" t="s">
        <v>240</v>
      </c>
      <c r="AR3" s="170" t="s">
        <v>241</v>
      </c>
      <c r="AS3" s="170" t="s">
        <v>242</v>
      </c>
      <c r="AT3" s="131" t="s">
        <v>38</v>
      </c>
      <c r="AU3" s="170" t="s">
        <v>240</v>
      </c>
      <c r="AV3" s="170" t="s">
        <v>241</v>
      </c>
      <c r="AW3" s="170" t="s">
        <v>242</v>
      </c>
      <c r="AX3" s="170" t="s">
        <v>38</v>
      </c>
      <c r="AY3" s="170" t="s">
        <v>240</v>
      </c>
      <c r="AZ3" s="170" t="s">
        <v>241</v>
      </c>
      <c r="BA3" s="170" t="s">
        <v>242</v>
      </c>
      <c r="BB3" s="131" t="s">
        <v>38</v>
      </c>
      <c r="BC3" s="170" t="s">
        <v>240</v>
      </c>
      <c r="BD3" s="170" t="s">
        <v>241</v>
      </c>
      <c r="BE3" s="170" t="s">
        <v>242</v>
      </c>
      <c r="BF3" s="131" t="s">
        <v>38</v>
      </c>
      <c r="BG3" s="170" t="s">
        <v>240</v>
      </c>
      <c r="BH3" s="170" t="s">
        <v>241</v>
      </c>
      <c r="BI3" s="170" t="s">
        <v>242</v>
      </c>
      <c r="BJ3" s="131" t="s">
        <v>38</v>
      </c>
      <c r="BK3" s="170" t="s">
        <v>240</v>
      </c>
      <c r="BL3" s="170" t="s">
        <v>241</v>
      </c>
      <c r="BM3" s="170" t="s">
        <v>242</v>
      </c>
      <c r="BN3" s="131" t="s">
        <v>38</v>
      </c>
      <c r="BO3" s="170" t="s">
        <v>240</v>
      </c>
      <c r="BP3" s="170" t="s">
        <v>241</v>
      </c>
      <c r="BQ3" s="170" t="s">
        <v>242</v>
      </c>
      <c r="BR3" s="131" t="s">
        <v>38</v>
      </c>
      <c r="BS3" s="170" t="s">
        <v>240</v>
      </c>
      <c r="BT3" s="170" t="s">
        <v>241</v>
      </c>
      <c r="BU3" s="170" t="s">
        <v>242</v>
      </c>
      <c r="BV3" s="131" t="s">
        <v>38</v>
      </c>
      <c r="BW3" s="170" t="s">
        <v>240</v>
      </c>
      <c r="BX3" s="170" t="s">
        <v>241</v>
      </c>
      <c r="BY3" s="170" t="s">
        <v>242</v>
      </c>
      <c r="BZ3" s="131" t="s">
        <v>38</v>
      </c>
      <c r="CA3" s="170" t="s">
        <v>240</v>
      </c>
      <c r="CB3" s="170" t="s">
        <v>241</v>
      </c>
      <c r="CC3" s="170" t="s">
        <v>242</v>
      </c>
      <c r="CD3" s="131" t="s">
        <v>38</v>
      </c>
      <c r="CE3" s="170" t="s">
        <v>240</v>
      </c>
      <c r="CF3" s="170" t="s">
        <v>241</v>
      </c>
      <c r="CG3" s="170" t="s">
        <v>242</v>
      </c>
      <c r="CH3" s="131" t="s">
        <v>38</v>
      </c>
      <c r="CI3" s="170" t="s">
        <v>240</v>
      </c>
      <c r="CJ3" s="170" t="s">
        <v>241</v>
      </c>
      <c r="CK3" s="170" t="s">
        <v>242</v>
      </c>
      <c r="CL3" s="131" t="s">
        <v>38</v>
      </c>
      <c r="CM3" s="170" t="s">
        <v>240</v>
      </c>
      <c r="CN3" s="170" t="s">
        <v>241</v>
      </c>
      <c r="CO3" s="170" t="s">
        <v>242</v>
      </c>
      <c r="CP3" s="131" t="s">
        <v>38</v>
      </c>
    </row>
    <row r="4" spans="1:94" ht="15" customHeight="1" x14ac:dyDescent="0.25">
      <c r="A4" s="198" t="s">
        <v>39</v>
      </c>
      <c r="B4" s="20" t="s">
        <v>40</v>
      </c>
      <c r="C4" s="21">
        <v>6</v>
      </c>
      <c r="D4" s="134">
        <v>6</v>
      </c>
      <c r="E4" s="134">
        <v>0</v>
      </c>
      <c r="F4" s="15">
        <f>IFERROR((D4/C4)," ")</f>
        <v>1</v>
      </c>
      <c r="G4" s="21">
        <v>2</v>
      </c>
      <c r="H4" s="134">
        <v>2</v>
      </c>
      <c r="I4" s="134">
        <v>0</v>
      </c>
      <c r="J4" s="15">
        <f>IFERROR((H4/G4)," ")</f>
        <v>1</v>
      </c>
      <c r="K4" s="21">
        <v>0</v>
      </c>
      <c r="L4" s="14">
        <v>0</v>
      </c>
      <c r="M4" s="17">
        <v>0</v>
      </c>
      <c r="N4" s="15" t="str">
        <f>IFERROR((L4/K4)," ")</f>
        <v xml:space="preserve"> </v>
      </c>
      <c r="O4" s="21">
        <v>3</v>
      </c>
      <c r="P4" s="14">
        <v>3</v>
      </c>
      <c r="Q4" s="14">
        <v>0</v>
      </c>
      <c r="R4" s="15">
        <f>IFERROR((P4/O4)," ")</f>
        <v>1</v>
      </c>
      <c r="S4" s="21">
        <v>4</v>
      </c>
      <c r="T4" s="14">
        <v>4</v>
      </c>
      <c r="U4" s="14">
        <v>0</v>
      </c>
      <c r="V4" s="15">
        <f>IFERROR((T4/S4)," ")</f>
        <v>1</v>
      </c>
      <c r="W4" s="21">
        <v>0</v>
      </c>
      <c r="X4" s="14">
        <v>0</v>
      </c>
      <c r="Y4" s="14">
        <v>0</v>
      </c>
      <c r="Z4" s="15" t="str">
        <f>IFERROR((X4/W4)," ")</f>
        <v xml:space="preserve"> </v>
      </c>
      <c r="AA4" s="21">
        <v>0</v>
      </c>
      <c r="AB4" s="14">
        <v>0</v>
      </c>
      <c r="AC4" s="14">
        <v>0</v>
      </c>
      <c r="AD4" s="15" t="str">
        <f>IFERROR((AB4/AA4)," ")</f>
        <v xml:space="preserve"> </v>
      </c>
      <c r="AE4" s="21">
        <v>0</v>
      </c>
      <c r="AF4" s="21">
        <v>0</v>
      </c>
      <c r="AG4" s="21">
        <v>0</v>
      </c>
      <c r="AH4" s="15" t="str">
        <f>IFERROR((AF4/AE4)," ")</f>
        <v xml:space="preserve"> </v>
      </c>
      <c r="AI4" s="21">
        <v>0</v>
      </c>
      <c r="AJ4" s="14">
        <v>0</v>
      </c>
      <c r="AK4" s="14">
        <v>0</v>
      </c>
      <c r="AL4" s="15" t="str">
        <f>IFERROR((AJ4/AI4)," ")</f>
        <v xml:space="preserve"> </v>
      </c>
      <c r="AM4" s="21">
        <v>0</v>
      </c>
      <c r="AN4" s="21">
        <v>0</v>
      </c>
      <c r="AO4" s="21">
        <v>0</v>
      </c>
      <c r="AP4" s="15" t="str">
        <f>IFERROR((AN4/AM4)," ")</f>
        <v xml:space="preserve"> </v>
      </c>
      <c r="AQ4" s="21">
        <v>0</v>
      </c>
      <c r="AR4" s="14">
        <v>0</v>
      </c>
      <c r="AS4" s="14">
        <v>0</v>
      </c>
      <c r="AT4" s="15" t="str">
        <f>IFERROR((AR4/AQ4)," ")</f>
        <v xml:space="preserve"> </v>
      </c>
      <c r="AU4" s="21">
        <v>1</v>
      </c>
      <c r="AV4" s="14">
        <v>1</v>
      </c>
      <c r="AW4" s="14">
        <v>0</v>
      </c>
      <c r="AX4" s="15">
        <f>IFERROR((AV4/AU4)," ")</f>
        <v>1</v>
      </c>
      <c r="AY4" s="21">
        <v>2</v>
      </c>
      <c r="AZ4" s="14">
        <v>2</v>
      </c>
      <c r="BA4" s="14">
        <v>0</v>
      </c>
      <c r="BB4" s="15">
        <f>IFERROR((AZ4/AY4)," ")</f>
        <v>1</v>
      </c>
      <c r="BC4" s="21">
        <v>0</v>
      </c>
      <c r="BD4" s="14">
        <v>0</v>
      </c>
      <c r="BE4" s="14">
        <v>0</v>
      </c>
      <c r="BF4" s="15" t="str">
        <f>IFERROR((BD4/BC4)," ")</f>
        <v xml:space="preserve"> </v>
      </c>
      <c r="BG4" s="21">
        <v>0</v>
      </c>
      <c r="BH4" s="14">
        <v>0</v>
      </c>
      <c r="BI4" s="14">
        <v>0</v>
      </c>
      <c r="BJ4" s="15" t="str">
        <f>IFERROR((BH4/BG4)," ")</f>
        <v xml:space="preserve"> </v>
      </c>
      <c r="BK4" s="21">
        <v>0</v>
      </c>
      <c r="BL4" s="14">
        <v>0</v>
      </c>
      <c r="BM4" s="14">
        <v>0</v>
      </c>
      <c r="BN4" s="15" t="str">
        <f>IFERROR((BL4/BK4)," ")</f>
        <v xml:space="preserve"> </v>
      </c>
      <c r="BO4" s="21">
        <v>4</v>
      </c>
      <c r="BP4" s="14">
        <v>4</v>
      </c>
      <c r="BQ4" s="14">
        <v>0</v>
      </c>
      <c r="BR4" s="15">
        <f>IFERROR((BP4/BO4)," ")</f>
        <v>1</v>
      </c>
      <c r="BS4" s="21">
        <v>1</v>
      </c>
      <c r="BT4" s="14">
        <v>1</v>
      </c>
      <c r="BU4" s="14">
        <v>0</v>
      </c>
      <c r="BV4" s="15">
        <f>IFERROR((BT4/BS4)," ")</f>
        <v>1</v>
      </c>
      <c r="BW4" s="21">
        <v>4</v>
      </c>
      <c r="BX4" s="14">
        <v>4</v>
      </c>
      <c r="BY4" s="14">
        <v>2</v>
      </c>
      <c r="BZ4" s="15">
        <f>IFERROR((BX4/BW4)," ")</f>
        <v>1</v>
      </c>
      <c r="CA4" s="21">
        <v>6</v>
      </c>
      <c r="CB4" s="14">
        <v>6</v>
      </c>
      <c r="CC4" s="14">
        <v>0</v>
      </c>
      <c r="CD4" s="15">
        <f>IFERROR((CB4/CA4)," ")</f>
        <v>1</v>
      </c>
      <c r="CE4" s="21">
        <v>0</v>
      </c>
      <c r="CF4" s="14">
        <v>0</v>
      </c>
      <c r="CG4" s="14">
        <v>0</v>
      </c>
      <c r="CH4" s="15" t="str">
        <f>IFERROR((CF4/CE4)," ")</f>
        <v xml:space="preserve"> </v>
      </c>
      <c r="CI4" s="21">
        <v>0</v>
      </c>
      <c r="CJ4" s="14">
        <v>0</v>
      </c>
      <c r="CK4" s="14">
        <v>0</v>
      </c>
      <c r="CL4" s="15" t="str">
        <f>IFERROR((CJ4/CI4)," ")</f>
        <v xml:space="preserve"> </v>
      </c>
      <c r="CM4" s="21">
        <v>11</v>
      </c>
      <c r="CN4" s="14">
        <v>11</v>
      </c>
      <c r="CO4" s="14">
        <v>0</v>
      </c>
      <c r="CP4" s="15">
        <f>IFERROR((CN4/CM4)," ")</f>
        <v>1</v>
      </c>
    </row>
    <row r="5" spans="1:94" x14ac:dyDescent="0.25">
      <c r="A5" s="198"/>
      <c r="B5" s="20" t="s">
        <v>41</v>
      </c>
      <c r="C5" s="21">
        <v>1</v>
      </c>
      <c r="D5" s="134">
        <v>1</v>
      </c>
      <c r="E5" s="134">
        <v>4</v>
      </c>
      <c r="F5" s="15">
        <f t="shared" ref="F5:F12" si="0">IFERROR((D5/C5)," ")</f>
        <v>1</v>
      </c>
      <c r="G5" s="21">
        <v>0</v>
      </c>
      <c r="H5" s="134">
        <v>0</v>
      </c>
      <c r="I5" s="134">
        <v>0</v>
      </c>
      <c r="J5" s="15" t="str">
        <f t="shared" ref="J5:J12" si="1">IFERROR((H5/G5)," ")</f>
        <v xml:space="preserve"> </v>
      </c>
      <c r="K5" s="21">
        <v>0</v>
      </c>
      <c r="L5" s="14">
        <v>0</v>
      </c>
      <c r="M5" s="17">
        <v>0</v>
      </c>
      <c r="N5" s="15" t="str">
        <f t="shared" ref="N5:N12" si="2">IFERROR((L5/K5)," ")</f>
        <v xml:space="preserve"> </v>
      </c>
      <c r="O5" s="21">
        <v>0</v>
      </c>
      <c r="P5" s="14">
        <v>0</v>
      </c>
      <c r="Q5" s="14">
        <v>0</v>
      </c>
      <c r="R5" s="15" t="str">
        <f t="shared" ref="R5:R12" si="3">IFERROR((P5/O5)," ")</f>
        <v xml:space="preserve"> </v>
      </c>
      <c r="S5" s="21">
        <v>0</v>
      </c>
      <c r="T5" s="14">
        <v>0</v>
      </c>
      <c r="U5" s="14">
        <v>0</v>
      </c>
      <c r="V5" s="15" t="str">
        <f t="shared" ref="V5:V12" si="4">IFERROR((T5/S5)," ")</f>
        <v xml:space="preserve"> </v>
      </c>
      <c r="W5" s="21">
        <v>4</v>
      </c>
      <c r="X5" s="14">
        <v>3</v>
      </c>
      <c r="Y5" s="14">
        <v>1</v>
      </c>
      <c r="Z5" s="15">
        <f t="shared" ref="Z5:Z12" si="5">IFERROR((X5/W5)," ")</f>
        <v>0.75</v>
      </c>
      <c r="AA5" s="21">
        <v>0</v>
      </c>
      <c r="AB5" s="14">
        <v>0</v>
      </c>
      <c r="AC5" s="14">
        <v>0</v>
      </c>
      <c r="AD5" s="15" t="str">
        <f t="shared" ref="AD5:AD12" si="6">IFERROR((AB5/AA5)," ")</f>
        <v xml:space="preserve"> </v>
      </c>
      <c r="AE5" s="21">
        <v>2</v>
      </c>
      <c r="AF5" s="14">
        <v>2</v>
      </c>
      <c r="AG5" s="14">
        <v>0</v>
      </c>
      <c r="AH5" s="15">
        <f t="shared" ref="AH5:AH12" si="7">IFERROR((AF5/AE5)," ")</f>
        <v>1</v>
      </c>
      <c r="AI5" s="21">
        <v>5</v>
      </c>
      <c r="AJ5" s="14">
        <v>5</v>
      </c>
      <c r="AK5" s="14">
        <v>10</v>
      </c>
      <c r="AL5" s="15">
        <f t="shared" ref="AL5:AL12" si="8">IFERROR((AJ5/AI5)," ")</f>
        <v>1</v>
      </c>
      <c r="AM5" s="21">
        <v>0</v>
      </c>
      <c r="AN5" s="21">
        <v>0</v>
      </c>
      <c r="AO5" s="21">
        <v>0</v>
      </c>
      <c r="AP5" s="15" t="str">
        <f t="shared" ref="AP5:AP12" si="9">IFERROR((AN5/AM5)," ")</f>
        <v xml:space="preserve"> </v>
      </c>
      <c r="AQ5" s="21">
        <v>3</v>
      </c>
      <c r="AR5" s="14">
        <v>3</v>
      </c>
      <c r="AS5" s="14">
        <v>0</v>
      </c>
      <c r="AT5" s="15">
        <f t="shared" ref="AT5:AT12" si="10">IFERROR((AR5/AQ5)," ")</f>
        <v>1</v>
      </c>
      <c r="AU5" s="21">
        <v>0</v>
      </c>
      <c r="AV5" s="14">
        <v>0</v>
      </c>
      <c r="AW5" s="14">
        <v>0</v>
      </c>
      <c r="AX5" s="15" t="str">
        <f t="shared" ref="AX5:AX12" si="11">IFERROR((AV5/AU5)," ")</f>
        <v xml:space="preserve"> </v>
      </c>
      <c r="AY5" s="21">
        <v>1</v>
      </c>
      <c r="AZ5" s="14">
        <v>1</v>
      </c>
      <c r="BA5" s="14">
        <v>0</v>
      </c>
      <c r="BB5" s="15">
        <f t="shared" ref="BB5:BB12" si="12">IFERROR((AZ5/AY5)," ")</f>
        <v>1</v>
      </c>
      <c r="BC5" s="21">
        <v>0</v>
      </c>
      <c r="BD5" s="14">
        <v>0</v>
      </c>
      <c r="BE5" s="14">
        <v>0</v>
      </c>
      <c r="BF5" s="15" t="str">
        <f t="shared" ref="BF5:BF12" si="13">IFERROR((BD5/BC5)," ")</f>
        <v xml:space="preserve"> </v>
      </c>
      <c r="BG5" s="21">
        <v>0</v>
      </c>
      <c r="BH5" s="14">
        <v>0</v>
      </c>
      <c r="BI5" s="14">
        <v>0</v>
      </c>
      <c r="BJ5" s="15" t="str">
        <f t="shared" ref="BJ5:BJ12" si="14">IFERROR((BH5/BG5)," ")</f>
        <v xml:space="preserve"> </v>
      </c>
      <c r="BK5" s="21">
        <v>1</v>
      </c>
      <c r="BL5" s="14">
        <v>1</v>
      </c>
      <c r="BM5" s="14">
        <v>2</v>
      </c>
      <c r="BN5" s="15">
        <f t="shared" ref="BN5:BN12" si="15">IFERROR((BL5/BK5)," ")</f>
        <v>1</v>
      </c>
      <c r="BO5" s="21">
        <v>0</v>
      </c>
      <c r="BP5" s="14">
        <v>0</v>
      </c>
      <c r="BQ5" s="14">
        <v>0</v>
      </c>
      <c r="BR5" s="15" t="str">
        <f t="shared" ref="BR5:BR12" si="16">IFERROR((BP5/BO5)," ")</f>
        <v xml:space="preserve"> </v>
      </c>
      <c r="BS5" s="21">
        <v>3</v>
      </c>
      <c r="BT5" s="14">
        <v>2</v>
      </c>
      <c r="BU5" s="14">
        <v>1</v>
      </c>
      <c r="BV5" s="15">
        <f t="shared" ref="BV5:BV12" si="17">IFERROR((BT5/BS5)," ")</f>
        <v>0.66666666666666663</v>
      </c>
      <c r="BW5" s="21">
        <v>0</v>
      </c>
      <c r="BX5" s="14">
        <v>0</v>
      </c>
      <c r="BY5" s="14">
        <v>0</v>
      </c>
      <c r="BZ5" s="15" t="str">
        <f t="shared" ref="BZ5:BZ12" si="18">IFERROR((BX5/BW5)," ")</f>
        <v xml:space="preserve"> </v>
      </c>
      <c r="CA5" s="21">
        <v>1</v>
      </c>
      <c r="CB5" s="14">
        <v>1</v>
      </c>
      <c r="CC5" s="14">
        <v>0</v>
      </c>
      <c r="CD5" s="15">
        <f t="shared" ref="CD5:CD12" si="19">IFERROR((CB5/CA5)," ")</f>
        <v>1</v>
      </c>
      <c r="CE5" s="21">
        <v>1</v>
      </c>
      <c r="CF5" s="14">
        <v>1</v>
      </c>
      <c r="CG5" s="14">
        <v>0</v>
      </c>
      <c r="CH5" s="15">
        <f t="shared" ref="CH5:CH12" si="20">IFERROR((CF5/CE5)," ")</f>
        <v>1</v>
      </c>
      <c r="CI5" s="21">
        <v>4</v>
      </c>
      <c r="CJ5" s="14">
        <v>4</v>
      </c>
      <c r="CK5" s="14">
        <v>0</v>
      </c>
      <c r="CL5" s="15">
        <f t="shared" ref="CL5:CL12" si="21">IFERROR((CJ5/CI5)," ")</f>
        <v>1</v>
      </c>
      <c r="CM5" s="21">
        <v>2</v>
      </c>
      <c r="CN5" s="14">
        <v>2</v>
      </c>
      <c r="CO5" s="14">
        <v>0</v>
      </c>
      <c r="CP5" s="15">
        <f t="shared" ref="CP5:CP12" si="22">IFERROR((CN5/CM5)," ")</f>
        <v>1</v>
      </c>
    </row>
    <row r="6" spans="1:94" ht="15" customHeight="1" x14ac:dyDescent="0.25">
      <c r="A6" s="199" t="s">
        <v>42</v>
      </c>
      <c r="B6" s="20" t="s">
        <v>227</v>
      </c>
      <c r="C6" s="134">
        <v>10</v>
      </c>
      <c r="D6" s="134">
        <v>10</v>
      </c>
      <c r="E6" s="134">
        <v>0</v>
      </c>
      <c r="F6" s="15">
        <f t="shared" si="0"/>
        <v>1</v>
      </c>
      <c r="G6" s="21">
        <v>1</v>
      </c>
      <c r="H6" s="134">
        <v>1</v>
      </c>
      <c r="I6" s="134">
        <v>0</v>
      </c>
      <c r="J6" s="15">
        <f t="shared" si="1"/>
        <v>1</v>
      </c>
      <c r="K6" s="21">
        <v>23</v>
      </c>
      <c r="L6" s="16">
        <v>23</v>
      </c>
      <c r="M6" s="16"/>
      <c r="N6" s="15">
        <f t="shared" si="2"/>
        <v>1</v>
      </c>
      <c r="O6" s="21">
        <v>4</v>
      </c>
      <c r="P6" s="16">
        <v>4</v>
      </c>
      <c r="Q6" s="16">
        <v>0</v>
      </c>
      <c r="R6" s="15">
        <f t="shared" si="3"/>
        <v>1</v>
      </c>
      <c r="S6" s="21">
        <v>9</v>
      </c>
      <c r="T6" s="16">
        <v>9</v>
      </c>
      <c r="U6" s="14">
        <v>0</v>
      </c>
      <c r="V6" s="15">
        <f t="shared" si="4"/>
        <v>1</v>
      </c>
      <c r="W6" s="21">
        <v>8</v>
      </c>
      <c r="X6" s="16">
        <v>4</v>
      </c>
      <c r="Y6" s="16">
        <v>4</v>
      </c>
      <c r="Z6" s="15">
        <f t="shared" si="5"/>
        <v>0.5</v>
      </c>
      <c r="AA6" s="21">
        <v>1</v>
      </c>
      <c r="AB6" s="16">
        <v>1</v>
      </c>
      <c r="AC6" s="16">
        <v>0</v>
      </c>
      <c r="AD6" s="15">
        <f t="shared" si="6"/>
        <v>1</v>
      </c>
      <c r="AE6" s="21">
        <v>7</v>
      </c>
      <c r="AF6" s="16">
        <v>3</v>
      </c>
      <c r="AG6" s="21">
        <v>4</v>
      </c>
      <c r="AH6" s="15">
        <f t="shared" si="7"/>
        <v>0.42857142857142855</v>
      </c>
      <c r="AI6" s="21">
        <v>13</v>
      </c>
      <c r="AJ6" s="14">
        <v>13</v>
      </c>
      <c r="AK6" s="14">
        <v>8</v>
      </c>
      <c r="AL6" s="15">
        <f t="shared" si="8"/>
        <v>1</v>
      </c>
      <c r="AM6" s="21">
        <v>13</v>
      </c>
      <c r="AN6" s="16">
        <v>13</v>
      </c>
      <c r="AO6" s="16">
        <v>0</v>
      </c>
      <c r="AP6" s="173">
        <f t="shared" si="9"/>
        <v>1</v>
      </c>
      <c r="AQ6" s="21">
        <v>13</v>
      </c>
      <c r="AR6" s="16">
        <v>13</v>
      </c>
      <c r="AS6" s="16">
        <v>0</v>
      </c>
      <c r="AT6" s="15">
        <f t="shared" si="10"/>
        <v>1</v>
      </c>
      <c r="AU6" s="21">
        <v>18</v>
      </c>
      <c r="AV6" s="16">
        <v>17</v>
      </c>
      <c r="AW6" s="16">
        <v>8</v>
      </c>
      <c r="AX6" s="15">
        <f t="shared" si="11"/>
        <v>0.94444444444444442</v>
      </c>
      <c r="AY6" s="21">
        <v>14</v>
      </c>
      <c r="AZ6" s="16">
        <v>7</v>
      </c>
      <c r="BA6" s="16">
        <v>1</v>
      </c>
      <c r="BB6" s="15">
        <f t="shared" si="12"/>
        <v>0.5</v>
      </c>
      <c r="BC6" s="21">
        <v>8</v>
      </c>
      <c r="BD6" s="16">
        <v>2</v>
      </c>
      <c r="BE6" s="16">
        <v>6</v>
      </c>
      <c r="BF6" s="15">
        <f t="shared" si="13"/>
        <v>0.25</v>
      </c>
      <c r="BG6" s="21">
        <v>1</v>
      </c>
      <c r="BH6" s="16">
        <v>1</v>
      </c>
      <c r="BI6" s="16">
        <v>0</v>
      </c>
      <c r="BJ6" s="15">
        <f t="shared" si="14"/>
        <v>1</v>
      </c>
      <c r="BK6" s="21">
        <v>0</v>
      </c>
      <c r="BL6" s="14">
        <v>0</v>
      </c>
      <c r="BM6" s="14">
        <v>3</v>
      </c>
      <c r="BN6" s="15" t="str">
        <f t="shared" si="15"/>
        <v xml:space="preserve"> </v>
      </c>
      <c r="BO6" s="21">
        <v>7</v>
      </c>
      <c r="BP6" s="16">
        <v>7</v>
      </c>
      <c r="BQ6" s="16">
        <v>0</v>
      </c>
      <c r="BR6" s="15">
        <f t="shared" si="16"/>
        <v>1</v>
      </c>
      <c r="BS6" s="21">
        <v>10</v>
      </c>
      <c r="BT6" s="16">
        <v>5</v>
      </c>
      <c r="BU6" s="16">
        <v>5</v>
      </c>
      <c r="BV6" s="15">
        <f t="shared" si="17"/>
        <v>0.5</v>
      </c>
      <c r="BW6" s="21">
        <v>18</v>
      </c>
      <c r="BX6" s="16">
        <v>18</v>
      </c>
      <c r="BY6" s="16">
        <v>12</v>
      </c>
      <c r="BZ6" s="15">
        <f t="shared" si="18"/>
        <v>1</v>
      </c>
      <c r="CA6" s="16">
        <v>19</v>
      </c>
      <c r="CB6" s="16">
        <v>19</v>
      </c>
      <c r="CC6" s="16">
        <v>1</v>
      </c>
      <c r="CD6" s="15">
        <f t="shared" si="19"/>
        <v>1</v>
      </c>
      <c r="CE6" s="21">
        <v>7</v>
      </c>
      <c r="CF6" s="16">
        <v>7</v>
      </c>
      <c r="CG6" s="16">
        <v>0</v>
      </c>
      <c r="CH6" s="15">
        <f t="shared" si="20"/>
        <v>1</v>
      </c>
      <c r="CI6" s="21">
        <v>18</v>
      </c>
      <c r="CJ6" s="21">
        <v>18</v>
      </c>
      <c r="CK6" s="14">
        <v>0</v>
      </c>
      <c r="CL6" s="15">
        <f t="shared" si="21"/>
        <v>1</v>
      </c>
      <c r="CM6" s="21">
        <v>3</v>
      </c>
      <c r="CN6" s="16">
        <v>3</v>
      </c>
      <c r="CO6" s="16">
        <v>1</v>
      </c>
      <c r="CP6" s="15">
        <f t="shared" si="22"/>
        <v>1</v>
      </c>
    </row>
    <row r="7" spans="1:94" ht="15" customHeight="1" x14ac:dyDescent="0.25">
      <c r="A7" s="200"/>
      <c r="B7" s="20" t="s">
        <v>228</v>
      </c>
      <c r="C7" s="134">
        <v>3</v>
      </c>
      <c r="D7" s="134">
        <v>3</v>
      </c>
      <c r="E7" s="134">
        <v>0</v>
      </c>
      <c r="F7" s="15">
        <f t="shared" si="0"/>
        <v>1</v>
      </c>
      <c r="G7" s="21">
        <v>1</v>
      </c>
      <c r="H7" s="134">
        <v>1</v>
      </c>
      <c r="I7" s="134">
        <v>0</v>
      </c>
      <c r="J7" s="15">
        <f t="shared" si="1"/>
        <v>1</v>
      </c>
      <c r="K7" s="21">
        <v>21</v>
      </c>
      <c r="L7" s="16">
        <v>17</v>
      </c>
      <c r="M7" s="16">
        <v>4</v>
      </c>
      <c r="N7" s="15">
        <f t="shared" si="2"/>
        <v>0.80952380952380953</v>
      </c>
      <c r="O7" s="21">
        <v>1</v>
      </c>
      <c r="P7" s="16">
        <v>1</v>
      </c>
      <c r="Q7" s="16">
        <v>0</v>
      </c>
      <c r="R7" s="15">
        <f t="shared" si="3"/>
        <v>1</v>
      </c>
      <c r="S7" s="21">
        <v>1</v>
      </c>
      <c r="T7" s="16">
        <v>1</v>
      </c>
      <c r="U7" s="14">
        <v>0</v>
      </c>
      <c r="V7" s="15">
        <f t="shared" si="4"/>
        <v>1</v>
      </c>
      <c r="W7" s="21">
        <v>4</v>
      </c>
      <c r="X7" s="16">
        <v>3</v>
      </c>
      <c r="Y7" s="16">
        <v>1</v>
      </c>
      <c r="Z7" s="15">
        <f t="shared" si="5"/>
        <v>0.75</v>
      </c>
      <c r="AA7" s="21">
        <v>6</v>
      </c>
      <c r="AB7" s="16">
        <v>6</v>
      </c>
      <c r="AC7" s="16">
        <v>0</v>
      </c>
      <c r="AD7" s="15">
        <f t="shared" si="6"/>
        <v>1</v>
      </c>
      <c r="AE7" s="21">
        <v>0</v>
      </c>
      <c r="AF7" s="16">
        <v>0</v>
      </c>
      <c r="AG7" s="21">
        <v>0</v>
      </c>
      <c r="AH7" s="15" t="str">
        <f t="shared" si="7"/>
        <v xml:space="preserve"> </v>
      </c>
      <c r="AI7" s="21">
        <v>2</v>
      </c>
      <c r="AJ7" s="14">
        <v>2</v>
      </c>
      <c r="AK7" s="14">
        <v>1</v>
      </c>
      <c r="AL7" s="15">
        <f t="shared" si="8"/>
        <v>1</v>
      </c>
      <c r="AM7" s="21">
        <v>0</v>
      </c>
      <c r="AN7" s="16">
        <v>0</v>
      </c>
      <c r="AO7" s="16">
        <v>0</v>
      </c>
      <c r="AP7" s="173" t="str">
        <f t="shared" si="9"/>
        <v xml:space="preserve"> </v>
      </c>
      <c r="AQ7" s="21">
        <v>2</v>
      </c>
      <c r="AR7" s="16">
        <v>2</v>
      </c>
      <c r="AS7" s="16">
        <v>0</v>
      </c>
      <c r="AT7" s="15">
        <f t="shared" si="10"/>
        <v>1</v>
      </c>
      <c r="AU7" s="21">
        <v>2</v>
      </c>
      <c r="AV7" s="16">
        <v>2</v>
      </c>
      <c r="AW7" s="16">
        <v>0</v>
      </c>
      <c r="AX7" s="15">
        <f t="shared" si="11"/>
        <v>1</v>
      </c>
      <c r="AY7" s="21">
        <v>1</v>
      </c>
      <c r="AZ7" s="16">
        <v>1</v>
      </c>
      <c r="BA7" s="16">
        <v>0</v>
      </c>
      <c r="BB7" s="15">
        <f t="shared" si="12"/>
        <v>1</v>
      </c>
      <c r="BC7" s="21">
        <v>4</v>
      </c>
      <c r="BD7" s="16">
        <v>4</v>
      </c>
      <c r="BE7" s="16"/>
      <c r="BF7" s="15">
        <f t="shared" si="13"/>
        <v>1</v>
      </c>
      <c r="BG7" s="21">
        <v>1</v>
      </c>
      <c r="BH7" s="16">
        <v>1</v>
      </c>
      <c r="BI7" s="16">
        <v>0</v>
      </c>
      <c r="BJ7" s="15">
        <f t="shared" si="14"/>
        <v>1</v>
      </c>
      <c r="BK7" s="21">
        <v>1</v>
      </c>
      <c r="BL7" s="14">
        <v>1</v>
      </c>
      <c r="BM7" s="14">
        <v>0</v>
      </c>
      <c r="BN7" s="15">
        <f t="shared" si="15"/>
        <v>1</v>
      </c>
      <c r="BO7" s="21">
        <v>8</v>
      </c>
      <c r="BP7" s="16">
        <v>8</v>
      </c>
      <c r="BQ7" s="16">
        <v>0</v>
      </c>
      <c r="BR7" s="15">
        <f t="shared" si="16"/>
        <v>1</v>
      </c>
      <c r="BS7" s="21">
        <v>3</v>
      </c>
      <c r="BT7" s="16">
        <v>0</v>
      </c>
      <c r="BU7" s="16">
        <v>3</v>
      </c>
      <c r="BV7" s="15">
        <f t="shared" si="17"/>
        <v>0</v>
      </c>
      <c r="BW7" s="21">
        <v>4</v>
      </c>
      <c r="BX7" s="16">
        <v>4</v>
      </c>
      <c r="BY7" s="16">
        <v>0</v>
      </c>
      <c r="BZ7" s="15">
        <f t="shared" si="18"/>
        <v>1</v>
      </c>
      <c r="CA7" s="21">
        <v>10</v>
      </c>
      <c r="CB7" s="16">
        <v>10</v>
      </c>
      <c r="CC7" s="16">
        <v>0</v>
      </c>
      <c r="CD7" s="15">
        <f t="shared" si="19"/>
        <v>1</v>
      </c>
      <c r="CE7" s="21">
        <v>2</v>
      </c>
      <c r="CF7" s="16">
        <v>0</v>
      </c>
      <c r="CG7" s="16">
        <v>2</v>
      </c>
      <c r="CH7" s="15">
        <f t="shared" si="20"/>
        <v>0</v>
      </c>
      <c r="CI7" s="21">
        <v>0</v>
      </c>
      <c r="CJ7" s="16">
        <v>0</v>
      </c>
      <c r="CK7" s="16">
        <v>0</v>
      </c>
      <c r="CL7" s="15" t="str">
        <f t="shared" si="21"/>
        <v xml:space="preserve"> </v>
      </c>
      <c r="CM7" s="21">
        <v>5</v>
      </c>
      <c r="CN7" s="16">
        <v>5</v>
      </c>
      <c r="CO7" s="16">
        <v>4</v>
      </c>
      <c r="CP7" s="15">
        <f t="shared" si="22"/>
        <v>1</v>
      </c>
    </row>
    <row r="8" spans="1:94" ht="15" customHeight="1" x14ac:dyDescent="0.25">
      <c r="A8" s="200"/>
      <c r="B8" s="20" t="s">
        <v>229</v>
      </c>
      <c r="C8" s="21">
        <v>10</v>
      </c>
      <c r="D8" s="135">
        <v>10</v>
      </c>
      <c r="E8" s="135">
        <v>8</v>
      </c>
      <c r="F8" s="15">
        <f t="shared" si="0"/>
        <v>1</v>
      </c>
      <c r="G8" s="21">
        <v>0</v>
      </c>
      <c r="H8" s="135">
        <v>0</v>
      </c>
      <c r="I8" s="135">
        <v>0</v>
      </c>
      <c r="J8" s="15" t="str">
        <f t="shared" si="1"/>
        <v xml:space="preserve"> </v>
      </c>
      <c r="K8" s="21">
        <v>3</v>
      </c>
      <c r="L8" s="17">
        <v>3</v>
      </c>
      <c r="M8" s="17">
        <v>0</v>
      </c>
      <c r="N8" s="15">
        <f t="shared" si="2"/>
        <v>1</v>
      </c>
      <c r="O8" s="21">
        <v>2</v>
      </c>
      <c r="P8" s="21">
        <v>2</v>
      </c>
      <c r="Q8" s="21">
        <v>0</v>
      </c>
      <c r="R8" s="15">
        <f t="shared" si="3"/>
        <v>1</v>
      </c>
      <c r="S8" s="21">
        <v>3</v>
      </c>
      <c r="T8" s="17">
        <v>3</v>
      </c>
      <c r="U8" s="14">
        <v>0</v>
      </c>
      <c r="V8" s="15">
        <f t="shared" si="4"/>
        <v>1</v>
      </c>
      <c r="W8" s="21">
        <v>13</v>
      </c>
      <c r="X8" s="17">
        <v>9</v>
      </c>
      <c r="Y8" s="17">
        <v>4</v>
      </c>
      <c r="Z8" s="15">
        <f t="shared" si="5"/>
        <v>0.69230769230769229</v>
      </c>
      <c r="AA8" s="21">
        <v>0</v>
      </c>
      <c r="AB8" s="17">
        <v>0</v>
      </c>
      <c r="AC8" s="17">
        <v>0</v>
      </c>
      <c r="AD8" s="15" t="str">
        <f t="shared" si="6"/>
        <v xml:space="preserve"> </v>
      </c>
      <c r="AE8" s="21">
        <v>0</v>
      </c>
      <c r="AF8" s="17">
        <v>0</v>
      </c>
      <c r="AG8" s="21">
        <v>0</v>
      </c>
      <c r="AH8" s="15" t="str">
        <f t="shared" si="7"/>
        <v xml:space="preserve"> </v>
      </c>
      <c r="AI8" s="21">
        <v>76</v>
      </c>
      <c r="AJ8" s="172">
        <v>74</v>
      </c>
      <c r="AK8" s="172">
        <v>32</v>
      </c>
      <c r="AL8" s="15">
        <f t="shared" si="8"/>
        <v>0.97368421052631582</v>
      </c>
      <c r="AM8" s="21">
        <v>0</v>
      </c>
      <c r="AN8" s="17">
        <v>0</v>
      </c>
      <c r="AO8" s="17">
        <v>0</v>
      </c>
      <c r="AP8" s="173" t="str">
        <f t="shared" si="9"/>
        <v xml:space="preserve"> </v>
      </c>
      <c r="AQ8" s="21">
        <v>3</v>
      </c>
      <c r="AR8" s="17">
        <v>3</v>
      </c>
      <c r="AS8" s="17">
        <v>0</v>
      </c>
      <c r="AT8" s="15">
        <f t="shared" si="10"/>
        <v>1</v>
      </c>
      <c r="AU8" s="21">
        <v>4</v>
      </c>
      <c r="AV8" s="17">
        <v>4</v>
      </c>
      <c r="AW8" s="17">
        <v>0</v>
      </c>
      <c r="AX8" s="15">
        <f t="shared" si="11"/>
        <v>1</v>
      </c>
      <c r="AY8" s="21">
        <v>10</v>
      </c>
      <c r="AZ8" s="17">
        <v>6</v>
      </c>
      <c r="BA8" s="17">
        <v>4</v>
      </c>
      <c r="BB8" s="15">
        <f t="shared" si="12"/>
        <v>0.6</v>
      </c>
      <c r="BC8" s="21">
        <v>3</v>
      </c>
      <c r="BD8" s="17">
        <v>0</v>
      </c>
      <c r="BE8" s="17">
        <v>3</v>
      </c>
      <c r="BF8" s="15">
        <f t="shared" si="13"/>
        <v>0</v>
      </c>
      <c r="BG8" s="21">
        <v>0</v>
      </c>
      <c r="BH8" s="17">
        <v>0</v>
      </c>
      <c r="BI8" s="17">
        <v>0</v>
      </c>
      <c r="BJ8" s="15" t="str">
        <f t="shared" si="14"/>
        <v xml:space="preserve"> </v>
      </c>
      <c r="BK8" s="21">
        <v>4</v>
      </c>
      <c r="BL8" s="172">
        <v>4</v>
      </c>
      <c r="BM8" s="172">
        <v>0</v>
      </c>
      <c r="BN8" s="15">
        <f t="shared" si="15"/>
        <v>1</v>
      </c>
      <c r="BO8" s="21">
        <v>1</v>
      </c>
      <c r="BP8" s="17">
        <v>1</v>
      </c>
      <c r="BQ8" s="17">
        <v>0</v>
      </c>
      <c r="BR8" s="15">
        <f t="shared" si="16"/>
        <v>1</v>
      </c>
      <c r="BS8" s="21">
        <v>227</v>
      </c>
      <c r="BT8" s="17">
        <v>120</v>
      </c>
      <c r="BU8" s="17">
        <v>107</v>
      </c>
      <c r="BV8" s="15">
        <f t="shared" si="17"/>
        <v>0.52863436123348018</v>
      </c>
      <c r="BW8" s="21">
        <v>6</v>
      </c>
      <c r="BX8" s="17">
        <v>6</v>
      </c>
      <c r="BY8" s="17">
        <v>0</v>
      </c>
      <c r="BZ8" s="15">
        <f t="shared" si="18"/>
        <v>1</v>
      </c>
      <c r="CA8" s="21">
        <v>34</v>
      </c>
      <c r="CB8" s="17">
        <v>34</v>
      </c>
      <c r="CC8" s="17">
        <v>2</v>
      </c>
      <c r="CD8" s="15">
        <f t="shared" si="19"/>
        <v>1</v>
      </c>
      <c r="CE8" s="21">
        <v>0</v>
      </c>
      <c r="CF8" s="17">
        <v>0</v>
      </c>
      <c r="CG8" s="17">
        <v>0</v>
      </c>
      <c r="CH8" s="15" t="str">
        <f t="shared" si="20"/>
        <v xml:space="preserve"> </v>
      </c>
      <c r="CI8" s="17">
        <v>20</v>
      </c>
      <c r="CJ8" s="17">
        <v>20</v>
      </c>
      <c r="CK8" s="17">
        <v>0</v>
      </c>
      <c r="CL8" s="15">
        <f t="shared" si="21"/>
        <v>1</v>
      </c>
      <c r="CM8" s="21">
        <v>4</v>
      </c>
      <c r="CN8" s="17">
        <v>4</v>
      </c>
      <c r="CO8" s="17">
        <v>4</v>
      </c>
      <c r="CP8" s="15">
        <f t="shared" si="22"/>
        <v>1</v>
      </c>
    </row>
    <row r="9" spans="1:94" ht="15" customHeight="1" x14ac:dyDescent="0.25">
      <c r="A9" s="200"/>
      <c r="B9" s="20" t="s">
        <v>43</v>
      </c>
      <c r="C9" s="21">
        <v>0</v>
      </c>
      <c r="D9" s="21">
        <v>0</v>
      </c>
      <c r="E9" s="135">
        <v>22</v>
      </c>
      <c r="F9" s="15" t="str">
        <f t="shared" si="0"/>
        <v xml:space="preserve"> </v>
      </c>
      <c r="G9" s="21">
        <v>0</v>
      </c>
      <c r="H9" s="135">
        <v>0</v>
      </c>
      <c r="I9" s="135">
        <v>0</v>
      </c>
      <c r="J9" s="15" t="str">
        <f t="shared" si="1"/>
        <v xml:space="preserve"> </v>
      </c>
      <c r="K9" s="21">
        <v>28</v>
      </c>
      <c r="L9" s="17">
        <v>12</v>
      </c>
      <c r="M9" s="17">
        <v>14</v>
      </c>
      <c r="N9" s="15">
        <f t="shared" si="2"/>
        <v>0.42857142857142855</v>
      </c>
      <c r="O9" s="21">
        <v>8</v>
      </c>
      <c r="P9" s="21">
        <v>8</v>
      </c>
      <c r="Q9" s="21">
        <v>0</v>
      </c>
      <c r="R9" s="15">
        <f t="shared" si="3"/>
        <v>1</v>
      </c>
      <c r="S9" s="21">
        <v>14</v>
      </c>
      <c r="T9" s="17">
        <v>14</v>
      </c>
      <c r="U9" s="14">
        <v>0</v>
      </c>
      <c r="V9" s="15">
        <f t="shared" si="4"/>
        <v>1</v>
      </c>
      <c r="W9" s="21">
        <v>16</v>
      </c>
      <c r="X9" s="17">
        <v>16</v>
      </c>
      <c r="Y9" s="17">
        <v>16</v>
      </c>
      <c r="Z9" s="15">
        <f t="shared" si="5"/>
        <v>1</v>
      </c>
      <c r="AA9" s="21">
        <v>40</v>
      </c>
      <c r="AB9" s="17">
        <v>32</v>
      </c>
      <c r="AC9" s="17">
        <v>8</v>
      </c>
      <c r="AD9" s="15">
        <f t="shared" si="6"/>
        <v>0.8</v>
      </c>
      <c r="AE9" s="21">
        <v>27</v>
      </c>
      <c r="AF9" s="17">
        <v>3</v>
      </c>
      <c r="AG9" s="21">
        <v>24</v>
      </c>
      <c r="AH9" s="15">
        <f t="shared" si="7"/>
        <v>0.1111111111111111</v>
      </c>
      <c r="AI9" s="21">
        <v>64</v>
      </c>
      <c r="AJ9" s="172">
        <v>38</v>
      </c>
      <c r="AK9" s="172">
        <v>266</v>
      </c>
      <c r="AL9" s="15">
        <f t="shared" si="8"/>
        <v>0.59375</v>
      </c>
      <c r="AM9" s="21">
        <v>8</v>
      </c>
      <c r="AN9" s="17">
        <v>0</v>
      </c>
      <c r="AO9" s="17">
        <v>0</v>
      </c>
      <c r="AP9" s="173">
        <f t="shared" si="9"/>
        <v>0</v>
      </c>
      <c r="AQ9" s="21">
        <v>13</v>
      </c>
      <c r="AR9" s="17">
        <v>13</v>
      </c>
      <c r="AS9" s="17">
        <v>0</v>
      </c>
      <c r="AT9" s="15">
        <f t="shared" si="10"/>
        <v>1</v>
      </c>
      <c r="AU9" s="21">
        <v>30</v>
      </c>
      <c r="AV9" s="17">
        <v>30</v>
      </c>
      <c r="AW9" s="17">
        <v>39</v>
      </c>
      <c r="AX9" s="15">
        <f t="shared" si="11"/>
        <v>1</v>
      </c>
      <c r="AY9" s="21">
        <v>10</v>
      </c>
      <c r="AZ9" s="17">
        <v>0</v>
      </c>
      <c r="BA9" s="17"/>
      <c r="BB9" s="15">
        <f t="shared" si="12"/>
        <v>0</v>
      </c>
      <c r="BC9" s="21">
        <v>4</v>
      </c>
      <c r="BD9" s="17">
        <v>4</v>
      </c>
      <c r="BE9" s="17">
        <v>0</v>
      </c>
      <c r="BF9" s="15">
        <f t="shared" si="13"/>
        <v>1</v>
      </c>
      <c r="BG9" s="21">
        <v>0</v>
      </c>
      <c r="BH9" s="17">
        <v>0</v>
      </c>
      <c r="BI9" s="17">
        <v>0</v>
      </c>
      <c r="BJ9" s="15" t="str">
        <f t="shared" si="14"/>
        <v xml:space="preserve"> </v>
      </c>
      <c r="BK9" s="21">
        <v>2</v>
      </c>
      <c r="BL9" s="172">
        <v>2</v>
      </c>
      <c r="BM9" s="172">
        <v>10</v>
      </c>
      <c r="BN9" s="15">
        <f t="shared" si="15"/>
        <v>1</v>
      </c>
      <c r="BO9" s="21">
        <v>10</v>
      </c>
      <c r="BP9" s="17">
        <v>10</v>
      </c>
      <c r="BQ9" s="17"/>
      <c r="BR9" s="15">
        <f t="shared" si="16"/>
        <v>1</v>
      </c>
      <c r="BS9" s="21">
        <v>145</v>
      </c>
      <c r="BT9" s="17">
        <v>0</v>
      </c>
      <c r="BU9" s="17">
        <v>145</v>
      </c>
      <c r="BV9" s="15">
        <f t="shared" si="17"/>
        <v>0</v>
      </c>
      <c r="BW9" s="21">
        <v>5</v>
      </c>
      <c r="BX9" s="17">
        <v>2</v>
      </c>
      <c r="BY9" s="17">
        <v>11</v>
      </c>
      <c r="BZ9" s="15">
        <f t="shared" si="18"/>
        <v>0.4</v>
      </c>
      <c r="CA9" s="21">
        <v>47</v>
      </c>
      <c r="CB9" s="17">
        <v>47</v>
      </c>
      <c r="CC9" s="17">
        <v>44</v>
      </c>
      <c r="CD9" s="15">
        <f t="shared" si="19"/>
        <v>1</v>
      </c>
      <c r="CE9" s="21">
        <v>17</v>
      </c>
      <c r="CF9" s="17">
        <v>2</v>
      </c>
      <c r="CG9" s="17">
        <v>19</v>
      </c>
      <c r="CH9" s="15">
        <f t="shared" si="20"/>
        <v>0.11764705882352941</v>
      </c>
      <c r="CI9" s="21">
        <v>1</v>
      </c>
      <c r="CJ9" s="17">
        <v>1</v>
      </c>
      <c r="CK9" s="17">
        <v>0</v>
      </c>
      <c r="CL9" s="15">
        <f t="shared" si="21"/>
        <v>1</v>
      </c>
      <c r="CM9" s="21">
        <v>4</v>
      </c>
      <c r="CN9" s="17">
        <v>0</v>
      </c>
      <c r="CO9" s="17">
        <v>4</v>
      </c>
      <c r="CP9" s="15">
        <f t="shared" si="22"/>
        <v>0</v>
      </c>
    </row>
    <row r="10" spans="1:94" x14ac:dyDescent="0.25">
      <c r="A10" s="200"/>
      <c r="B10" s="20" t="s">
        <v>44</v>
      </c>
      <c r="C10" s="21">
        <v>5</v>
      </c>
      <c r="D10" s="135">
        <v>5</v>
      </c>
      <c r="E10" s="135">
        <v>0</v>
      </c>
      <c r="F10" s="15">
        <f t="shared" si="0"/>
        <v>1</v>
      </c>
      <c r="G10" s="21">
        <v>2</v>
      </c>
      <c r="H10" s="135">
        <v>2</v>
      </c>
      <c r="I10" s="135">
        <v>0</v>
      </c>
      <c r="J10" s="15">
        <f t="shared" si="1"/>
        <v>1</v>
      </c>
      <c r="K10" s="21">
        <v>2</v>
      </c>
      <c r="L10" s="17">
        <v>2</v>
      </c>
      <c r="M10" s="17"/>
      <c r="N10" s="15">
        <f t="shared" si="2"/>
        <v>1</v>
      </c>
      <c r="O10" s="21">
        <v>1</v>
      </c>
      <c r="P10" s="17">
        <v>1</v>
      </c>
      <c r="Q10" s="17">
        <v>0</v>
      </c>
      <c r="R10" s="15">
        <f t="shared" si="3"/>
        <v>1</v>
      </c>
      <c r="S10" s="21">
        <v>1</v>
      </c>
      <c r="T10" s="17">
        <v>1</v>
      </c>
      <c r="U10" s="14">
        <v>0</v>
      </c>
      <c r="V10" s="15">
        <f t="shared" si="4"/>
        <v>1</v>
      </c>
      <c r="W10" s="21">
        <v>5</v>
      </c>
      <c r="X10" s="17">
        <v>4</v>
      </c>
      <c r="Y10" s="17">
        <v>1</v>
      </c>
      <c r="Z10" s="15">
        <f t="shared" si="5"/>
        <v>0.8</v>
      </c>
      <c r="AA10" s="21">
        <v>2</v>
      </c>
      <c r="AB10" s="17">
        <v>2</v>
      </c>
      <c r="AC10" s="17">
        <v>0</v>
      </c>
      <c r="AD10" s="15">
        <f t="shared" si="6"/>
        <v>1</v>
      </c>
      <c r="AE10" s="21">
        <v>1</v>
      </c>
      <c r="AF10" s="17">
        <v>1</v>
      </c>
      <c r="AG10" s="21">
        <v>0</v>
      </c>
      <c r="AH10" s="15">
        <f t="shared" si="7"/>
        <v>1</v>
      </c>
      <c r="AI10" s="21">
        <v>7</v>
      </c>
      <c r="AJ10" s="172">
        <v>7</v>
      </c>
      <c r="AK10" s="172">
        <v>1</v>
      </c>
      <c r="AL10" s="15">
        <f t="shared" si="8"/>
        <v>1</v>
      </c>
      <c r="AM10" s="21">
        <v>0</v>
      </c>
      <c r="AN10" s="17">
        <v>0</v>
      </c>
      <c r="AO10" s="17">
        <v>0</v>
      </c>
      <c r="AP10" s="173" t="str">
        <f t="shared" si="9"/>
        <v xml:space="preserve"> </v>
      </c>
      <c r="AQ10" s="21">
        <v>1</v>
      </c>
      <c r="AR10" s="17">
        <v>1</v>
      </c>
      <c r="AS10" s="17">
        <v>0</v>
      </c>
      <c r="AT10" s="15">
        <f t="shared" si="10"/>
        <v>1</v>
      </c>
      <c r="AU10" s="21">
        <v>14</v>
      </c>
      <c r="AV10" s="17">
        <v>12</v>
      </c>
      <c r="AW10" s="17">
        <v>2</v>
      </c>
      <c r="AX10" s="15">
        <f t="shared" si="11"/>
        <v>0.8571428571428571</v>
      </c>
      <c r="AY10" s="21">
        <v>15</v>
      </c>
      <c r="AZ10" s="17">
        <v>13</v>
      </c>
      <c r="BA10" s="17">
        <v>2</v>
      </c>
      <c r="BB10" s="15">
        <f t="shared" si="12"/>
        <v>0.8666666666666667</v>
      </c>
      <c r="BC10" s="21">
        <v>3</v>
      </c>
      <c r="BD10" s="17">
        <v>3</v>
      </c>
      <c r="BE10" s="17">
        <v>0</v>
      </c>
      <c r="BF10" s="15">
        <f t="shared" si="13"/>
        <v>1</v>
      </c>
      <c r="BG10" s="21">
        <v>0</v>
      </c>
      <c r="BH10" s="17">
        <v>0</v>
      </c>
      <c r="BI10" s="17">
        <v>0</v>
      </c>
      <c r="BJ10" s="15" t="str">
        <f t="shared" si="14"/>
        <v xml:space="preserve"> </v>
      </c>
      <c r="BK10" s="21">
        <v>1</v>
      </c>
      <c r="BL10" s="172">
        <v>1</v>
      </c>
      <c r="BM10" s="172">
        <v>1</v>
      </c>
      <c r="BN10" s="15">
        <f t="shared" si="15"/>
        <v>1</v>
      </c>
      <c r="BO10" s="21">
        <v>4</v>
      </c>
      <c r="BP10" s="17">
        <v>4</v>
      </c>
      <c r="BQ10" s="17"/>
      <c r="BR10" s="15">
        <f t="shared" si="16"/>
        <v>1</v>
      </c>
      <c r="BS10" s="21">
        <v>5</v>
      </c>
      <c r="BT10" s="17">
        <v>5</v>
      </c>
      <c r="BU10" s="17">
        <v>0</v>
      </c>
      <c r="BV10" s="15">
        <f t="shared" si="17"/>
        <v>1</v>
      </c>
      <c r="BW10" s="21">
        <v>4</v>
      </c>
      <c r="BX10" s="17">
        <v>4</v>
      </c>
      <c r="BY10" s="17">
        <v>0</v>
      </c>
      <c r="BZ10" s="15">
        <f t="shared" si="18"/>
        <v>1</v>
      </c>
      <c r="CA10" s="21">
        <v>5</v>
      </c>
      <c r="CB10" s="17">
        <v>5</v>
      </c>
      <c r="CC10" s="17">
        <v>0</v>
      </c>
      <c r="CD10" s="15">
        <f t="shared" si="19"/>
        <v>1</v>
      </c>
      <c r="CE10" s="21">
        <v>1</v>
      </c>
      <c r="CF10" s="17">
        <v>1</v>
      </c>
      <c r="CG10" s="17">
        <v>10</v>
      </c>
      <c r="CH10" s="15">
        <f t="shared" si="20"/>
        <v>1</v>
      </c>
      <c r="CI10" s="21">
        <v>0</v>
      </c>
      <c r="CJ10" s="17">
        <v>0</v>
      </c>
      <c r="CK10" s="17">
        <v>0</v>
      </c>
      <c r="CL10" s="15" t="str">
        <f t="shared" si="21"/>
        <v xml:space="preserve"> </v>
      </c>
      <c r="CM10" s="21">
        <v>5</v>
      </c>
      <c r="CN10" s="17">
        <v>2</v>
      </c>
      <c r="CO10" s="17">
        <v>3</v>
      </c>
      <c r="CP10" s="15">
        <f t="shared" si="22"/>
        <v>0.4</v>
      </c>
    </row>
    <row r="11" spans="1:94" ht="15" customHeight="1" x14ac:dyDescent="0.25">
      <c r="A11" s="200"/>
      <c r="B11" s="20" t="s">
        <v>230</v>
      </c>
      <c r="C11" s="21">
        <v>23</v>
      </c>
      <c r="D11" s="135">
        <v>23</v>
      </c>
      <c r="E11" s="135">
        <v>0</v>
      </c>
      <c r="F11" s="15">
        <f t="shared" si="0"/>
        <v>1</v>
      </c>
      <c r="G11" s="21">
        <v>8</v>
      </c>
      <c r="H11" s="135">
        <v>8</v>
      </c>
      <c r="I11" s="135">
        <v>0</v>
      </c>
      <c r="J11" s="15">
        <f t="shared" si="1"/>
        <v>1</v>
      </c>
      <c r="K11" s="21">
        <v>14</v>
      </c>
      <c r="L11" s="17">
        <v>11</v>
      </c>
      <c r="M11" s="17">
        <v>3</v>
      </c>
      <c r="N11" s="15">
        <f t="shared" si="2"/>
        <v>0.7857142857142857</v>
      </c>
      <c r="O11" s="21">
        <v>4</v>
      </c>
      <c r="P11" s="17">
        <v>4</v>
      </c>
      <c r="Q11" s="17">
        <v>0</v>
      </c>
      <c r="R11" s="15">
        <f t="shared" si="3"/>
        <v>1</v>
      </c>
      <c r="S11" s="21">
        <v>4</v>
      </c>
      <c r="T11" s="17">
        <v>4</v>
      </c>
      <c r="U11" s="14">
        <v>0</v>
      </c>
      <c r="V11" s="15">
        <f t="shared" si="4"/>
        <v>1</v>
      </c>
      <c r="W11" s="21">
        <v>13</v>
      </c>
      <c r="X11" s="17">
        <v>13</v>
      </c>
      <c r="Y11" s="17">
        <v>0</v>
      </c>
      <c r="Z11" s="15">
        <f t="shared" si="5"/>
        <v>1</v>
      </c>
      <c r="AA11" s="21">
        <v>31</v>
      </c>
      <c r="AB11" s="17">
        <v>31</v>
      </c>
      <c r="AC11" s="17">
        <v>0</v>
      </c>
      <c r="AD11" s="15">
        <f t="shared" si="6"/>
        <v>1</v>
      </c>
      <c r="AE11" s="21">
        <v>0</v>
      </c>
      <c r="AF11" s="17">
        <v>0</v>
      </c>
      <c r="AG11" s="21">
        <v>0</v>
      </c>
      <c r="AH11" s="15" t="str">
        <f t="shared" si="7"/>
        <v xml:space="preserve"> </v>
      </c>
      <c r="AI11" s="21">
        <v>14</v>
      </c>
      <c r="AJ11" s="21">
        <v>14</v>
      </c>
      <c r="AK11" s="172">
        <v>5</v>
      </c>
      <c r="AL11" s="15">
        <f t="shared" si="8"/>
        <v>1</v>
      </c>
      <c r="AM11" s="21">
        <v>2</v>
      </c>
      <c r="AN11" s="17">
        <v>2</v>
      </c>
      <c r="AO11" s="17">
        <v>0</v>
      </c>
      <c r="AP11" s="173">
        <f t="shared" si="9"/>
        <v>1</v>
      </c>
      <c r="AQ11" s="21">
        <v>19</v>
      </c>
      <c r="AR11" s="17">
        <v>19</v>
      </c>
      <c r="AS11" s="17">
        <v>0</v>
      </c>
      <c r="AT11" s="15">
        <f t="shared" si="10"/>
        <v>1</v>
      </c>
      <c r="AU11" s="21">
        <v>12</v>
      </c>
      <c r="AV11" s="17">
        <v>12</v>
      </c>
      <c r="AW11" s="17">
        <v>8</v>
      </c>
      <c r="AX11" s="15">
        <f t="shared" si="11"/>
        <v>1</v>
      </c>
      <c r="AY11" s="21">
        <v>11</v>
      </c>
      <c r="AZ11" s="17">
        <v>11</v>
      </c>
      <c r="BA11" s="17"/>
      <c r="BB11" s="15">
        <f t="shared" si="12"/>
        <v>1</v>
      </c>
      <c r="BC11" s="21">
        <v>4</v>
      </c>
      <c r="BD11" s="17">
        <v>4</v>
      </c>
      <c r="BE11" s="17"/>
      <c r="BF11" s="15">
        <f t="shared" si="13"/>
        <v>1</v>
      </c>
      <c r="BG11" s="21">
        <v>3</v>
      </c>
      <c r="BH11" s="17">
        <v>3</v>
      </c>
      <c r="BI11" s="17">
        <v>2</v>
      </c>
      <c r="BJ11" s="15">
        <f t="shared" si="14"/>
        <v>1</v>
      </c>
      <c r="BK11" s="21">
        <v>2</v>
      </c>
      <c r="BL11" s="172">
        <v>2</v>
      </c>
      <c r="BM11" s="172">
        <v>3</v>
      </c>
      <c r="BN11" s="15">
        <f t="shared" si="15"/>
        <v>1</v>
      </c>
      <c r="BO11" s="21">
        <v>1</v>
      </c>
      <c r="BP11" s="17">
        <v>1</v>
      </c>
      <c r="BQ11" s="17"/>
      <c r="BR11" s="15">
        <f t="shared" si="16"/>
        <v>1</v>
      </c>
      <c r="BS11" s="21">
        <v>5</v>
      </c>
      <c r="BT11" s="17">
        <v>5</v>
      </c>
      <c r="BU11" s="17">
        <v>0</v>
      </c>
      <c r="BV11" s="15">
        <f t="shared" si="17"/>
        <v>1</v>
      </c>
      <c r="BW11" s="21">
        <v>13</v>
      </c>
      <c r="BX11" s="17">
        <v>13</v>
      </c>
      <c r="BY11" s="17">
        <v>0</v>
      </c>
      <c r="BZ11" s="15">
        <f t="shared" si="18"/>
        <v>1</v>
      </c>
      <c r="CA11" s="21">
        <v>8</v>
      </c>
      <c r="CB11" s="17">
        <v>8</v>
      </c>
      <c r="CC11" s="17">
        <v>0</v>
      </c>
      <c r="CD11" s="15">
        <f t="shared" si="19"/>
        <v>1</v>
      </c>
      <c r="CE11" s="21">
        <v>2</v>
      </c>
      <c r="CF11" s="17">
        <v>2</v>
      </c>
      <c r="CG11" s="17">
        <v>0</v>
      </c>
      <c r="CH11" s="15">
        <f t="shared" si="20"/>
        <v>1</v>
      </c>
      <c r="CI11" s="21">
        <v>7</v>
      </c>
      <c r="CJ11" s="17">
        <v>7</v>
      </c>
      <c r="CK11" s="17">
        <v>0</v>
      </c>
      <c r="CL11" s="15">
        <f t="shared" si="21"/>
        <v>1</v>
      </c>
      <c r="CM11" s="21">
        <v>7</v>
      </c>
      <c r="CN11" s="17">
        <v>7</v>
      </c>
      <c r="CO11" s="17">
        <v>0</v>
      </c>
      <c r="CP11" s="15">
        <f t="shared" si="22"/>
        <v>1</v>
      </c>
    </row>
    <row r="12" spans="1:94" ht="15.75" customHeight="1" x14ac:dyDescent="0.25">
      <c r="A12" s="201"/>
      <c r="B12" s="21" t="s">
        <v>45</v>
      </c>
      <c r="C12" s="21">
        <v>23</v>
      </c>
      <c r="D12" s="22">
        <v>23</v>
      </c>
      <c r="E12" s="22">
        <v>0</v>
      </c>
      <c r="F12" s="15">
        <f t="shared" si="0"/>
        <v>1</v>
      </c>
      <c r="G12" s="21">
        <v>0</v>
      </c>
      <c r="H12" s="22">
        <v>0</v>
      </c>
      <c r="I12" s="22">
        <v>0</v>
      </c>
      <c r="J12" s="15" t="str">
        <f t="shared" si="1"/>
        <v xml:space="preserve"> </v>
      </c>
      <c r="K12" s="21">
        <v>52</v>
      </c>
      <c r="L12" s="17">
        <v>30</v>
      </c>
      <c r="M12" s="17">
        <v>21</v>
      </c>
      <c r="N12" s="15">
        <f t="shared" si="2"/>
        <v>0.57692307692307687</v>
      </c>
      <c r="O12" s="21">
        <v>0</v>
      </c>
      <c r="P12" s="17">
        <v>0</v>
      </c>
      <c r="Q12" s="17">
        <v>0</v>
      </c>
      <c r="R12" s="15" t="str">
        <f t="shared" si="3"/>
        <v xml:space="preserve"> </v>
      </c>
      <c r="S12" s="21">
        <v>45</v>
      </c>
      <c r="T12" s="17">
        <v>45</v>
      </c>
      <c r="U12" s="14">
        <v>0</v>
      </c>
      <c r="V12" s="15">
        <f t="shared" si="4"/>
        <v>1</v>
      </c>
      <c r="W12" s="21">
        <v>42</v>
      </c>
      <c r="X12" s="17">
        <v>24</v>
      </c>
      <c r="Y12" s="17">
        <v>18</v>
      </c>
      <c r="Z12" s="15">
        <f t="shared" si="5"/>
        <v>0.5714285714285714</v>
      </c>
      <c r="AA12" s="21">
        <v>0</v>
      </c>
      <c r="AB12" s="17">
        <v>0</v>
      </c>
      <c r="AC12" s="17">
        <v>0</v>
      </c>
      <c r="AD12" s="15" t="str">
        <f t="shared" si="6"/>
        <v xml:space="preserve"> </v>
      </c>
      <c r="AE12" s="21">
        <v>14</v>
      </c>
      <c r="AF12" s="17">
        <v>14</v>
      </c>
      <c r="AG12" s="21">
        <v>0</v>
      </c>
      <c r="AH12" s="15">
        <f t="shared" si="7"/>
        <v>1</v>
      </c>
      <c r="AI12" s="21">
        <v>68</v>
      </c>
      <c r="AJ12" s="172">
        <v>66</v>
      </c>
      <c r="AK12" s="172">
        <v>37</v>
      </c>
      <c r="AL12" s="15">
        <f t="shared" si="8"/>
        <v>0.97058823529411764</v>
      </c>
      <c r="AM12" s="21">
        <v>65</v>
      </c>
      <c r="AN12" s="17">
        <v>45</v>
      </c>
      <c r="AO12" s="17">
        <v>20</v>
      </c>
      <c r="AP12" s="173">
        <f t="shared" si="9"/>
        <v>0.69230769230769229</v>
      </c>
      <c r="AQ12" s="21">
        <v>20</v>
      </c>
      <c r="AR12" s="17">
        <v>20</v>
      </c>
      <c r="AS12" s="17">
        <v>0</v>
      </c>
      <c r="AT12" s="15">
        <f t="shared" si="10"/>
        <v>1</v>
      </c>
      <c r="AU12" s="21">
        <v>0</v>
      </c>
      <c r="AV12" s="17">
        <v>0</v>
      </c>
      <c r="AW12" s="17">
        <v>0</v>
      </c>
      <c r="AX12" s="15" t="str">
        <f t="shared" si="11"/>
        <v xml:space="preserve"> </v>
      </c>
      <c r="AY12" s="21">
        <v>24</v>
      </c>
      <c r="AZ12" s="17">
        <v>23</v>
      </c>
      <c r="BA12" s="17">
        <v>1</v>
      </c>
      <c r="BB12" s="15">
        <f t="shared" si="12"/>
        <v>0.95833333333333337</v>
      </c>
      <c r="BC12" s="21">
        <v>3</v>
      </c>
      <c r="BD12" s="17">
        <v>2</v>
      </c>
      <c r="BE12" s="17">
        <v>1</v>
      </c>
      <c r="BF12" s="15">
        <f t="shared" si="13"/>
        <v>0.66666666666666663</v>
      </c>
      <c r="BG12" s="21">
        <v>32</v>
      </c>
      <c r="BH12" s="17">
        <v>32</v>
      </c>
      <c r="BI12" s="17">
        <v>7</v>
      </c>
      <c r="BJ12" s="15">
        <f t="shared" si="14"/>
        <v>1</v>
      </c>
      <c r="BK12" s="21">
        <v>30</v>
      </c>
      <c r="BL12" s="172">
        <v>20</v>
      </c>
      <c r="BM12" s="172">
        <v>10</v>
      </c>
      <c r="BN12" s="15">
        <f t="shared" si="15"/>
        <v>0.66666666666666663</v>
      </c>
      <c r="BO12" s="21">
        <v>29</v>
      </c>
      <c r="BP12" s="17">
        <v>20</v>
      </c>
      <c r="BQ12" s="17">
        <v>9</v>
      </c>
      <c r="BR12" s="15">
        <f t="shared" si="16"/>
        <v>0.68965517241379315</v>
      </c>
      <c r="BS12" s="21">
        <v>41</v>
      </c>
      <c r="BT12" s="17">
        <v>10</v>
      </c>
      <c r="BU12" s="17">
        <v>134</v>
      </c>
      <c r="BV12" s="15">
        <f t="shared" si="17"/>
        <v>0.24390243902439024</v>
      </c>
      <c r="BW12" s="21">
        <v>65</v>
      </c>
      <c r="BX12" s="17">
        <v>48</v>
      </c>
      <c r="BY12" s="17"/>
      <c r="BZ12" s="15">
        <f t="shared" si="18"/>
        <v>0.7384615384615385</v>
      </c>
      <c r="CA12" s="17">
        <v>69</v>
      </c>
      <c r="CB12" s="17">
        <v>69</v>
      </c>
      <c r="CC12" s="17">
        <v>1</v>
      </c>
      <c r="CD12" s="15">
        <f t="shared" si="19"/>
        <v>1</v>
      </c>
      <c r="CE12" s="21">
        <v>60</v>
      </c>
      <c r="CF12" s="172">
        <v>42</v>
      </c>
      <c r="CG12" s="172">
        <v>31</v>
      </c>
      <c r="CH12" s="15">
        <f t="shared" si="20"/>
        <v>0.7</v>
      </c>
      <c r="CI12" s="21">
        <v>31</v>
      </c>
      <c r="CJ12" s="17">
        <v>31</v>
      </c>
      <c r="CK12" s="17">
        <v>16</v>
      </c>
      <c r="CL12" s="15">
        <f t="shared" si="21"/>
        <v>1</v>
      </c>
      <c r="CM12" s="21">
        <v>29</v>
      </c>
      <c r="CN12" s="17">
        <v>29</v>
      </c>
      <c r="CO12" s="17">
        <v>0</v>
      </c>
      <c r="CP12" s="15">
        <f t="shared" si="22"/>
        <v>1</v>
      </c>
    </row>
    <row r="13" spans="1:94" s="85" customFormat="1" x14ac:dyDescent="0.25">
      <c r="A13" s="196" t="s">
        <v>46</v>
      </c>
      <c r="B13" s="197"/>
      <c r="C13" s="114"/>
      <c r="E13" s="85" t="s">
        <v>46</v>
      </c>
      <c r="F13" s="171">
        <f>IFERROR(AVERAGE(F4:F12)," ")</f>
        <v>1</v>
      </c>
      <c r="G13" s="152"/>
      <c r="H13" s="89"/>
      <c r="I13" s="89"/>
      <c r="J13" s="171">
        <f>IFERROR(AVERAGE(J4:J12)," ")</f>
        <v>1</v>
      </c>
      <c r="K13" s="152"/>
      <c r="L13" s="89"/>
      <c r="M13" s="89"/>
      <c r="N13" s="171">
        <f>IFERROR(AVERAGE(N4:N12)," ")</f>
        <v>0.80010465724751423</v>
      </c>
      <c r="O13" s="152"/>
      <c r="P13" s="89"/>
      <c r="Q13" s="89"/>
      <c r="R13" s="171">
        <f>IFERROR(AVERAGE(R4:R12)," ")</f>
        <v>1</v>
      </c>
      <c r="S13" s="152"/>
      <c r="T13" s="89"/>
      <c r="U13" s="89"/>
      <c r="V13" s="171">
        <f>IFERROR(AVERAGE(V4:V12)," ")</f>
        <v>1</v>
      </c>
      <c r="W13" s="152"/>
      <c r="X13" s="89"/>
      <c r="Y13" s="89"/>
      <c r="Z13" s="171">
        <f>IFERROR(AVERAGE(Z4:Z12)," ")</f>
        <v>0.75796703296703294</v>
      </c>
      <c r="AA13" s="152"/>
      <c r="AB13" s="89"/>
      <c r="AC13" s="89"/>
      <c r="AD13" s="171">
        <f>IFERROR(AVERAGE(AD4:AD12)," ")</f>
        <v>0.96</v>
      </c>
      <c r="AE13" s="152"/>
      <c r="AF13" s="89"/>
      <c r="AG13" s="89"/>
      <c r="AH13" s="171">
        <f>IFERROR(AVERAGE(AH4:AH12)," ")</f>
        <v>0.70793650793650786</v>
      </c>
      <c r="AI13" s="152"/>
      <c r="AJ13" s="89"/>
      <c r="AK13" s="89"/>
      <c r="AL13" s="171">
        <f>IFERROR(AVERAGE(AL4:AL12)," ")</f>
        <v>0.94225280572755421</v>
      </c>
      <c r="AM13" s="152"/>
      <c r="AN13" s="89"/>
      <c r="AO13" s="89"/>
      <c r="AP13" s="171">
        <f>IFERROR(AVERAGE(AP4:AP12)," ")</f>
        <v>0.67307692307692313</v>
      </c>
      <c r="AQ13" s="152"/>
      <c r="AR13" s="89"/>
      <c r="AS13" s="89"/>
      <c r="AT13" s="171">
        <f>IFERROR(AVERAGE(AT4:AT12)," ")</f>
        <v>1</v>
      </c>
      <c r="AU13" s="152"/>
      <c r="AV13" s="89"/>
      <c r="AW13" s="89"/>
      <c r="AX13" s="171">
        <f>IFERROR(AVERAGE(AX4:AX12)," ")</f>
        <v>0.97165532879818595</v>
      </c>
      <c r="AY13" s="152"/>
      <c r="AZ13" s="89"/>
      <c r="BA13" s="89"/>
      <c r="BB13" s="171">
        <f>IFERROR(AVERAGE(BB4:BB12)," ")</f>
        <v>0.76944444444444438</v>
      </c>
      <c r="BC13" s="152"/>
      <c r="BD13" s="89"/>
      <c r="BE13" s="89"/>
      <c r="BF13" s="171">
        <f>IFERROR(AVERAGE(BF4:BF12)," ")</f>
        <v>0.70238095238095244</v>
      </c>
      <c r="BG13" s="152"/>
      <c r="BH13" s="89"/>
      <c r="BI13" s="89"/>
      <c r="BJ13" s="171">
        <f>IFERROR(AVERAGE(BJ4:BJ12)," ")</f>
        <v>1</v>
      </c>
      <c r="BK13" s="152"/>
      <c r="BL13" s="89"/>
      <c r="BM13" s="89"/>
      <c r="BN13" s="171">
        <f>IFERROR(AVERAGE(BN4:BN12)," ")</f>
        <v>0.95238095238095244</v>
      </c>
      <c r="BO13" s="152"/>
      <c r="BP13" s="89"/>
      <c r="BQ13" s="89"/>
      <c r="BR13" s="171">
        <f>IFERROR(AVERAGE(BR4:BR12)," ")</f>
        <v>0.9612068965517242</v>
      </c>
      <c r="BS13" s="152"/>
      <c r="BT13" s="89"/>
      <c r="BU13" s="89"/>
      <c r="BV13" s="171">
        <f>IFERROR(AVERAGE(BV4:BV12)," ")</f>
        <v>0.54880038521383745</v>
      </c>
      <c r="BW13" s="152"/>
      <c r="BX13" s="89"/>
      <c r="BY13" s="89"/>
      <c r="BZ13" s="171">
        <f>IFERROR(AVERAGE(BZ4:BZ12)," ")</f>
        <v>0.89230769230769236</v>
      </c>
      <c r="CA13" s="152"/>
      <c r="CB13" s="89"/>
      <c r="CC13" s="89"/>
      <c r="CD13" s="171">
        <f>IFERROR(AVERAGE(CD4:CD12)," ")</f>
        <v>1</v>
      </c>
      <c r="CE13" s="152"/>
      <c r="CF13" s="89"/>
      <c r="CG13" s="89"/>
      <c r="CH13" s="171">
        <f>IFERROR(AVERAGE(CH4:CH12)," ")</f>
        <v>0.68823529411764706</v>
      </c>
      <c r="CI13" s="152"/>
      <c r="CJ13" s="89"/>
      <c r="CK13" s="89"/>
      <c r="CL13" s="171">
        <f>IFERROR(AVERAGE(CL4:CL12)," ")</f>
        <v>1</v>
      </c>
      <c r="CM13" s="152"/>
      <c r="CN13" s="89"/>
      <c r="CO13" s="89"/>
      <c r="CP13" s="171">
        <f>IFERROR(AVERAGE(CP4:CP12)," ")</f>
        <v>0.8222222222222223</v>
      </c>
    </row>
    <row r="14" spans="1:94" x14ac:dyDescent="0.25">
      <c r="E14" s="50" t="s">
        <v>96</v>
      </c>
      <c r="F14" s="54">
        <f>IFERROR((F13*10)," ")</f>
        <v>10</v>
      </c>
      <c r="G14" s="54"/>
      <c r="J14" s="54">
        <f>IFERROR((J13*10)," ")</f>
        <v>10</v>
      </c>
      <c r="K14" s="54"/>
      <c r="N14" s="54">
        <f>IFERROR((N13*10)," ")</f>
        <v>8.0010465724751416</v>
      </c>
      <c r="O14" s="54"/>
      <c r="R14" s="54">
        <f>IFERROR((R13*10)," ")</f>
        <v>10</v>
      </c>
      <c r="S14" s="54"/>
      <c r="V14" s="54">
        <f>IFERROR((V13*10)," ")</f>
        <v>10</v>
      </c>
      <c r="W14" s="54"/>
      <c r="Z14" s="54">
        <f>IFERROR((Z13*10)," ")</f>
        <v>7.5796703296703294</v>
      </c>
      <c r="AA14" s="54"/>
      <c r="AD14" s="54">
        <f>IFERROR((AD13*10)," ")</f>
        <v>9.6</v>
      </c>
      <c r="AE14" s="54"/>
      <c r="AH14" s="54">
        <f>IFERROR((AH13*10)," ")</f>
        <v>7.0793650793650791</v>
      </c>
      <c r="AI14" s="54"/>
      <c r="AL14" s="54">
        <f>IFERROR((AL13*10)," ")</f>
        <v>9.4225280572755423</v>
      </c>
      <c r="AM14" s="54"/>
      <c r="AP14" s="54">
        <f>IFERROR((AP13*10)," ")</f>
        <v>6.7307692307692317</v>
      </c>
      <c r="AQ14" s="54"/>
      <c r="AT14" s="54">
        <f>IFERROR((AT13*10)," ")</f>
        <v>10</v>
      </c>
      <c r="AU14" s="54"/>
      <c r="AX14" s="54">
        <f>IFERROR((AX13*10)," ")</f>
        <v>9.7165532879818599</v>
      </c>
      <c r="AY14" s="54"/>
      <c r="BB14" s="54">
        <f>IFERROR((BB13*10)," ")</f>
        <v>7.6944444444444438</v>
      </c>
      <c r="BC14" s="54"/>
      <c r="BF14" s="54">
        <f>IFERROR((BF13*10)," ")</f>
        <v>7.0238095238095246</v>
      </c>
      <c r="BG14" s="54"/>
      <c r="BJ14" s="54">
        <f>IFERROR((BJ13*10)," ")</f>
        <v>10</v>
      </c>
      <c r="BK14" s="54"/>
      <c r="BN14" s="54">
        <f>IFERROR((BN13*10)," ")</f>
        <v>9.5238095238095237</v>
      </c>
      <c r="BO14" s="54"/>
      <c r="BR14" s="54">
        <f>IFERROR((BR13*10)," ")</f>
        <v>9.612068965517242</v>
      </c>
      <c r="BS14" s="54"/>
      <c r="BV14" s="54">
        <f>IFERROR((BV13*10)," ")</f>
        <v>5.4880038521383749</v>
      </c>
      <c r="BW14" s="54"/>
      <c r="BZ14" s="54">
        <f>IFERROR((BZ13*10)," ")</f>
        <v>8.9230769230769234</v>
      </c>
      <c r="CA14" s="54"/>
      <c r="CD14" s="54">
        <f>IFERROR((CD13*10)," ")</f>
        <v>10</v>
      </c>
      <c r="CE14" s="54"/>
      <c r="CH14" s="54">
        <f>IFERROR((CH13*10)," ")</f>
        <v>6.882352941176471</v>
      </c>
      <c r="CI14" s="54"/>
      <c r="CL14" s="54">
        <f>IFERROR((CL13*10)," ")</f>
        <v>10</v>
      </c>
      <c r="CM14" s="54"/>
      <c r="CP14" s="54">
        <f>IFERROR((CP13*10)," ")</f>
        <v>8.2222222222222232</v>
      </c>
    </row>
    <row r="15" spans="1:94" x14ac:dyDescent="0.25">
      <c r="E15" s="49" t="s">
        <v>80</v>
      </c>
      <c r="F15" s="54">
        <f>IFERROR(IF(F14&lt;10.1,(F14*1),((F14-((F14-10)*2))))," ")</f>
        <v>10</v>
      </c>
      <c r="G15" s="54"/>
      <c r="J15" s="54">
        <f>IFERROR(IF(J14&lt;10.1,(J14*1),((J14-((J14-10)*2))))," ")</f>
        <v>10</v>
      </c>
      <c r="K15" s="54"/>
      <c r="N15" s="54">
        <f>IFERROR(IF(N14&lt;10.1,(N14*1),((N14-((N14-10)*2))))," ")</f>
        <v>8.0010465724751416</v>
      </c>
      <c r="O15" s="54"/>
      <c r="R15" s="54">
        <f>IFERROR(IF(R14&lt;10.1,(R14*1),((R14-((R14-10)*2))))," ")</f>
        <v>10</v>
      </c>
      <c r="S15" s="54"/>
      <c r="V15" s="54">
        <f>IFERROR(IF(V14&lt;10.1,(V14*1),((V14-((V14-10)*2))))," ")</f>
        <v>10</v>
      </c>
      <c r="W15" s="54"/>
      <c r="Z15" s="54">
        <f>IFERROR(IF(Z14&lt;10.1,(Z14*1),((Z14-((Z14-10)*2))))," ")</f>
        <v>7.5796703296703294</v>
      </c>
      <c r="AA15" s="54"/>
      <c r="AD15" s="54">
        <f>IFERROR(IF(AD14&lt;10.1,(AD14*1),((AD14-((AD14-10)*2))))," ")</f>
        <v>9.6</v>
      </c>
      <c r="AE15" s="54"/>
      <c r="AH15" s="54">
        <f>IFERROR(IF(AH14&lt;10.1,(AH14*1),((AH14-((AH14-10)*2))))," ")</f>
        <v>7.0793650793650791</v>
      </c>
      <c r="AI15" s="54"/>
      <c r="AL15" s="54">
        <f>IFERROR(IF(AL14&lt;10.1,(AL14*1),((AL14-((AL14-10)*2))))," ")</f>
        <v>9.4225280572755423</v>
      </c>
      <c r="AM15" s="54"/>
      <c r="AP15" s="54">
        <f>IFERROR(IF(AP14&lt;10.1,(AP14*1),((AP14-((AP14-10)*2))))," ")</f>
        <v>6.7307692307692317</v>
      </c>
      <c r="AQ15" s="54"/>
      <c r="AT15" s="54">
        <f>IFERROR(IF(AT14&lt;10.1,(AT14*1),((AT14-((AT14-10)*2))))," ")</f>
        <v>10</v>
      </c>
      <c r="AU15" s="54"/>
      <c r="AX15" s="54">
        <f>IFERROR(IF(AX14&lt;10.1,(AX14*1),((AX14-((AX14-10)*2))))," ")</f>
        <v>9.7165532879818599</v>
      </c>
      <c r="AY15" s="54"/>
      <c r="BB15" s="54">
        <f>IFERROR(IF(BB14&lt;10.1,(BB14*1),((BB14-((BB14-10)*2))))," ")</f>
        <v>7.6944444444444438</v>
      </c>
      <c r="BC15" s="54"/>
      <c r="BF15" s="54">
        <f>IFERROR(IF(BF14&lt;10.1,(BF14*1),((BF14-((BF14-10)*2))))," ")</f>
        <v>7.0238095238095246</v>
      </c>
      <c r="BG15" s="54"/>
      <c r="BJ15" s="54">
        <f>IFERROR(IF(BJ14&lt;10.1,(BJ14*1),((BJ14-((BJ14-10)*2))))," ")</f>
        <v>10</v>
      </c>
      <c r="BK15" s="54"/>
      <c r="BN15" s="54">
        <f>IFERROR(IF(BN14&lt;10.1,(BN14*1),((BN14-((BN14-10)*2))))," ")</f>
        <v>9.5238095238095237</v>
      </c>
      <c r="BO15" s="54"/>
      <c r="BR15" s="54">
        <f>IFERROR(IF(BR14&lt;10.1,(BR14*1),((BR14-((BR14-10)*2))))," ")</f>
        <v>9.612068965517242</v>
      </c>
      <c r="BS15" s="54"/>
      <c r="BV15" s="54">
        <f>IFERROR(IF(BV14&lt;10.1,(BV14*1),((BV14-((BV14-10)*2))))," ")</f>
        <v>5.4880038521383749</v>
      </c>
      <c r="BW15" s="54"/>
      <c r="BZ15" s="54">
        <f>IFERROR(IF(BZ14&lt;10.1,(BZ14*1),((BZ14-((BZ14-10)*2))))," ")</f>
        <v>8.9230769230769234</v>
      </c>
      <c r="CA15" s="54"/>
      <c r="CD15" s="54">
        <f>IFERROR(IF(CD14&lt;10.1,(CD14*1),((CD14-((CD14-10)*2))))," ")</f>
        <v>10</v>
      </c>
      <c r="CE15" s="54"/>
      <c r="CH15" s="54">
        <f>IFERROR(IF(CH14&lt;10.1,(CH14*1),((CH14-((CH14-10)*2))))," ")</f>
        <v>6.882352941176471</v>
      </c>
      <c r="CI15" s="54"/>
      <c r="CL15" s="54">
        <f>IFERROR(IF(CL14&lt;10.1,(CL14*1),((CL14-((CL14-10)*2))))," ")</f>
        <v>10</v>
      </c>
      <c r="CM15" s="54"/>
      <c r="CP15" s="54">
        <f>IFERROR(IF(CP14&lt;10.1,(CP14*1),((CP14-((CP14-10)*2))))," ")</f>
        <v>8.2222222222222232</v>
      </c>
    </row>
    <row r="18" spans="4:87" x14ac:dyDescent="0.25">
      <c r="CE18" s="174"/>
      <c r="CF18" s="61"/>
      <c r="CG18" s="61"/>
      <c r="CH18" s="61"/>
      <c r="CI18" s="61"/>
    </row>
    <row r="19" spans="4:87" ht="15.75" x14ac:dyDescent="0.25">
      <c r="D19" s="76" t="s">
        <v>79</v>
      </c>
      <c r="E19" s="77" t="s">
        <v>136</v>
      </c>
      <c r="CE19" s="61"/>
      <c r="CF19" s="61"/>
      <c r="CG19" s="61"/>
      <c r="CH19" s="61"/>
      <c r="CI19" s="61"/>
    </row>
    <row r="20" spans="4:87" x14ac:dyDescent="0.25">
      <c r="D20" s="70" t="s">
        <v>137</v>
      </c>
      <c r="E20" s="78">
        <v>0</v>
      </c>
    </row>
    <row r="21" spans="4:87" x14ac:dyDescent="0.25">
      <c r="D21" s="71" t="s">
        <v>134</v>
      </c>
      <c r="E21" s="67" t="s">
        <v>135</v>
      </c>
    </row>
    <row r="22" spans="4:87" x14ac:dyDescent="0.25">
      <c r="D22" s="71" t="s">
        <v>132</v>
      </c>
      <c r="E22" s="68" t="s">
        <v>133</v>
      </c>
    </row>
    <row r="23" spans="4:87" x14ac:dyDescent="0.25">
      <c r="D23" s="72" t="s">
        <v>130</v>
      </c>
      <c r="E23" s="68" t="s">
        <v>131</v>
      </c>
    </row>
    <row r="24" spans="4:87" x14ac:dyDescent="0.25">
      <c r="D24" s="72" t="s">
        <v>128</v>
      </c>
      <c r="E24" s="68" t="s">
        <v>129</v>
      </c>
    </row>
    <row r="25" spans="4:87" x14ac:dyDescent="0.25">
      <c r="D25" s="73" t="s">
        <v>126</v>
      </c>
      <c r="E25" s="68" t="s">
        <v>127</v>
      </c>
    </row>
    <row r="26" spans="4:87" x14ac:dyDescent="0.25">
      <c r="D26" s="72" t="s">
        <v>124</v>
      </c>
      <c r="E26" s="68" t="s">
        <v>125</v>
      </c>
    </row>
    <row r="27" spans="4:87" x14ac:dyDescent="0.25">
      <c r="D27" s="72" t="s">
        <v>122</v>
      </c>
      <c r="E27" s="68" t="s">
        <v>123</v>
      </c>
      <c r="F27" s="85"/>
      <c r="G27" s="85"/>
    </row>
    <row r="28" spans="4:87" x14ac:dyDescent="0.25">
      <c r="D28" s="72" t="s">
        <v>120</v>
      </c>
      <c r="E28" s="68" t="s">
        <v>121</v>
      </c>
      <c r="F28" s="85"/>
      <c r="G28" s="85"/>
    </row>
    <row r="29" spans="4:87" x14ac:dyDescent="0.25">
      <c r="D29" s="83" t="s">
        <v>117</v>
      </c>
      <c r="E29" s="84" t="s">
        <v>118</v>
      </c>
      <c r="F29" s="85"/>
      <c r="G29" s="85"/>
    </row>
    <row r="30" spans="4:87" x14ac:dyDescent="0.25">
      <c r="D30" s="72" t="s">
        <v>116</v>
      </c>
      <c r="E30" s="68" t="s">
        <v>119</v>
      </c>
      <c r="F30" s="86"/>
      <c r="G30" s="87"/>
    </row>
    <row r="31" spans="4:87" x14ac:dyDescent="0.25">
      <c r="D31" s="88">
        <v>10</v>
      </c>
      <c r="E31" s="84">
        <v>10</v>
      </c>
      <c r="F31" s="87"/>
      <c r="G31" s="87"/>
    </row>
    <row r="32" spans="4:87" x14ac:dyDescent="0.25">
      <c r="D32" s="83" t="s">
        <v>114</v>
      </c>
      <c r="E32" s="84" t="s">
        <v>115</v>
      </c>
      <c r="F32" s="149"/>
      <c r="G32" s="89"/>
    </row>
    <row r="33" spans="4:7" x14ac:dyDescent="0.25">
      <c r="D33" s="83" t="s">
        <v>113</v>
      </c>
      <c r="E33" s="84" t="s">
        <v>145</v>
      </c>
      <c r="F33" s="86"/>
      <c r="G33" s="87"/>
    </row>
    <row r="34" spans="4:7" x14ac:dyDescent="0.25">
      <c r="D34" s="83" t="s">
        <v>111</v>
      </c>
      <c r="E34" s="84" t="s">
        <v>112</v>
      </c>
      <c r="F34" s="87"/>
      <c r="G34" s="87"/>
    </row>
    <row r="35" spans="4:7" x14ac:dyDescent="0.25">
      <c r="D35" s="83" t="s">
        <v>109</v>
      </c>
      <c r="E35" s="84" t="s">
        <v>110</v>
      </c>
      <c r="F35" s="149"/>
      <c r="G35" s="89"/>
    </row>
    <row r="36" spans="4:7" x14ac:dyDescent="0.25">
      <c r="D36" s="83" t="s">
        <v>107</v>
      </c>
      <c r="E36" s="84" t="s">
        <v>108</v>
      </c>
      <c r="F36" s="85"/>
      <c r="G36" s="85"/>
    </row>
    <row r="37" spans="4:7" x14ac:dyDescent="0.25">
      <c r="D37" s="83" t="s">
        <v>105</v>
      </c>
      <c r="E37" s="84" t="s">
        <v>106</v>
      </c>
      <c r="F37" s="133"/>
      <c r="G37" s="89"/>
    </row>
    <row r="38" spans="4:7" x14ac:dyDescent="0.25">
      <c r="D38" s="72" t="s">
        <v>103</v>
      </c>
      <c r="E38" s="68" t="s">
        <v>104</v>
      </c>
    </row>
    <row r="39" spans="4:7" x14ac:dyDescent="0.25">
      <c r="D39" s="72" t="s">
        <v>101</v>
      </c>
      <c r="E39" s="68" t="s">
        <v>102</v>
      </c>
    </row>
    <row r="40" spans="4:7" x14ac:dyDescent="0.25">
      <c r="D40" s="72" t="s">
        <v>97</v>
      </c>
      <c r="E40" s="68" t="s">
        <v>98</v>
      </c>
    </row>
    <row r="41" spans="4:7" x14ac:dyDescent="0.25">
      <c r="D41" s="75" t="s">
        <v>99</v>
      </c>
      <c r="E41" s="68" t="s">
        <v>100</v>
      </c>
    </row>
  </sheetData>
  <mergeCells count="26">
    <mergeCell ref="BW2:BZ2"/>
    <mergeCell ref="CA2:CD2"/>
    <mergeCell ref="CE2:CH2"/>
    <mergeCell ref="CI2:CL2"/>
    <mergeCell ref="CM2:CP2"/>
    <mergeCell ref="BC2:BF2"/>
    <mergeCell ref="BG2:BJ2"/>
    <mergeCell ref="BK2:BN2"/>
    <mergeCell ref="BO2:BR2"/>
    <mergeCell ref="BS2:BV2"/>
    <mergeCell ref="AI2:AL2"/>
    <mergeCell ref="AM2:AP2"/>
    <mergeCell ref="AQ2:AT2"/>
    <mergeCell ref="AU2:AX2"/>
    <mergeCell ref="AY2:BB2"/>
    <mergeCell ref="O2:R2"/>
    <mergeCell ref="S2:V2"/>
    <mergeCell ref="W2:Z2"/>
    <mergeCell ref="AA2:AD2"/>
    <mergeCell ref="AE2:AH2"/>
    <mergeCell ref="A13:B13"/>
    <mergeCell ref="A4:A5"/>
    <mergeCell ref="A6:A12"/>
    <mergeCell ref="K2:N2"/>
    <mergeCell ref="C2:F2"/>
    <mergeCell ref="G2:J2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S46"/>
  <sheetViews>
    <sheetView showGridLines="0" topLeftCell="A2" zoomScale="90" zoomScaleNormal="90" workbookViewId="0">
      <pane xSplit="2" ySplit="4" topLeftCell="BG6" activePane="bottomRight" state="frozen"/>
      <selection activeCell="C4" sqref="C4"/>
      <selection pane="topRight" activeCell="C4" sqref="C4"/>
      <selection pane="bottomLeft" activeCell="C4" sqref="C4"/>
      <selection pane="bottomRight" activeCell="BQ9" sqref="BQ9"/>
    </sheetView>
  </sheetViews>
  <sheetFormatPr baseColWidth="10" defaultRowHeight="15" x14ac:dyDescent="0.25"/>
  <cols>
    <col min="1" max="1" width="18.85546875" customWidth="1"/>
    <col min="2" max="2" width="55.140625" customWidth="1"/>
    <col min="4" max="4" width="19.28515625" customWidth="1"/>
    <col min="5" max="5" width="12" customWidth="1"/>
    <col min="8" max="8" width="12.42578125" customWidth="1"/>
    <col min="11" max="11" width="12.28515625" customWidth="1"/>
    <col min="14" max="14" width="12.28515625" customWidth="1"/>
    <col min="17" max="17" width="12.28515625" customWidth="1"/>
    <col min="20" max="20" width="12.28515625" customWidth="1"/>
    <col min="23" max="23" width="12.28515625" customWidth="1"/>
    <col min="26" max="26" width="12.28515625" customWidth="1"/>
    <col min="29" max="29" width="12.28515625" customWidth="1"/>
    <col min="32" max="32" width="12.28515625" customWidth="1"/>
    <col min="35" max="35" width="12.28515625" customWidth="1"/>
    <col min="38" max="38" width="12.28515625" customWidth="1"/>
    <col min="41" max="41" width="12.28515625" customWidth="1"/>
    <col min="44" max="44" width="12.28515625" customWidth="1"/>
    <col min="47" max="47" width="12.28515625" customWidth="1"/>
    <col min="50" max="50" width="12.28515625" customWidth="1"/>
    <col min="53" max="53" width="12.28515625" customWidth="1"/>
    <col min="56" max="56" width="12.28515625" customWidth="1"/>
    <col min="59" max="59" width="12.28515625" customWidth="1"/>
    <col min="62" max="62" width="12.28515625" customWidth="1"/>
    <col min="65" max="65" width="12.28515625" customWidth="1"/>
    <col min="68" max="68" width="12.28515625" customWidth="1"/>
    <col min="71" max="71" width="12.28515625" customWidth="1"/>
  </cols>
  <sheetData>
    <row r="4" spans="1:71" ht="25.5" customHeight="1" x14ac:dyDescent="0.25">
      <c r="A4" s="211" t="s">
        <v>36</v>
      </c>
      <c r="B4" s="211" t="s">
        <v>37</v>
      </c>
      <c r="C4" s="207" t="s">
        <v>32</v>
      </c>
      <c r="D4" s="207"/>
      <c r="E4" s="207"/>
      <c r="F4" s="207" t="s">
        <v>33</v>
      </c>
      <c r="G4" s="207"/>
      <c r="H4" s="207"/>
      <c r="I4" s="207" t="s">
        <v>34</v>
      </c>
      <c r="J4" s="207"/>
      <c r="K4" s="207"/>
      <c r="L4" s="207" t="s">
        <v>179</v>
      </c>
      <c r="M4" s="207"/>
      <c r="N4" s="207"/>
      <c r="O4" s="207" t="s">
        <v>180</v>
      </c>
      <c r="P4" s="207"/>
      <c r="Q4" s="207"/>
      <c r="R4" s="207" t="s">
        <v>181</v>
      </c>
      <c r="S4" s="207"/>
      <c r="T4" s="207"/>
      <c r="U4" s="207" t="s">
        <v>182</v>
      </c>
      <c r="V4" s="207"/>
      <c r="W4" s="207"/>
      <c r="X4" s="207" t="s">
        <v>183</v>
      </c>
      <c r="Y4" s="207"/>
      <c r="Z4" s="207"/>
      <c r="AA4" s="207" t="s">
        <v>184</v>
      </c>
      <c r="AB4" s="207"/>
      <c r="AC4" s="207"/>
      <c r="AD4" s="207" t="s">
        <v>185</v>
      </c>
      <c r="AE4" s="207"/>
      <c r="AF4" s="207"/>
      <c r="AG4" s="207" t="s">
        <v>186</v>
      </c>
      <c r="AH4" s="207"/>
      <c r="AI4" s="207"/>
      <c r="AJ4" s="207" t="s">
        <v>187</v>
      </c>
      <c r="AK4" s="207"/>
      <c r="AL4" s="207"/>
      <c r="AM4" s="207" t="s">
        <v>188</v>
      </c>
      <c r="AN4" s="207"/>
      <c r="AO4" s="207"/>
      <c r="AP4" s="207" t="s">
        <v>189</v>
      </c>
      <c r="AQ4" s="207"/>
      <c r="AR4" s="207"/>
      <c r="AS4" s="207" t="s">
        <v>190</v>
      </c>
      <c r="AT4" s="207"/>
      <c r="AU4" s="207"/>
      <c r="AV4" s="207" t="s">
        <v>191</v>
      </c>
      <c r="AW4" s="207"/>
      <c r="AX4" s="207"/>
      <c r="AY4" s="207" t="s">
        <v>192</v>
      </c>
      <c r="AZ4" s="207"/>
      <c r="BA4" s="207"/>
      <c r="BB4" s="207" t="s">
        <v>193</v>
      </c>
      <c r="BC4" s="207"/>
      <c r="BD4" s="207"/>
      <c r="BE4" s="207" t="s">
        <v>194</v>
      </c>
      <c r="BF4" s="207"/>
      <c r="BG4" s="207"/>
      <c r="BH4" s="207" t="s">
        <v>195</v>
      </c>
      <c r="BI4" s="207"/>
      <c r="BJ4" s="207"/>
      <c r="BK4" s="207" t="s">
        <v>196</v>
      </c>
      <c r="BL4" s="207"/>
      <c r="BM4" s="207"/>
      <c r="BN4" s="207" t="s">
        <v>197</v>
      </c>
      <c r="BO4" s="207"/>
      <c r="BP4" s="207"/>
      <c r="BQ4" s="207" t="s">
        <v>198</v>
      </c>
      <c r="BR4" s="207"/>
      <c r="BS4" s="207"/>
    </row>
    <row r="5" spans="1:71" s="5" customFormat="1" ht="39" customHeight="1" x14ac:dyDescent="0.25">
      <c r="A5" s="211"/>
      <c r="B5" s="211"/>
      <c r="C5" s="13" t="s">
        <v>56</v>
      </c>
      <c r="D5" s="13" t="s">
        <v>53</v>
      </c>
      <c r="E5" s="13" t="s">
        <v>38</v>
      </c>
      <c r="F5" s="13" t="s">
        <v>56</v>
      </c>
      <c r="G5" s="13" t="s">
        <v>53</v>
      </c>
      <c r="H5" s="13" t="s">
        <v>38</v>
      </c>
      <c r="I5" s="13" t="s">
        <v>56</v>
      </c>
      <c r="J5" s="13" t="s">
        <v>53</v>
      </c>
      <c r="K5" s="13" t="s">
        <v>38</v>
      </c>
      <c r="L5" s="132" t="s">
        <v>56</v>
      </c>
      <c r="M5" s="132" t="s">
        <v>53</v>
      </c>
      <c r="N5" s="132" t="s">
        <v>38</v>
      </c>
      <c r="O5" s="132" t="s">
        <v>56</v>
      </c>
      <c r="P5" s="132" t="s">
        <v>53</v>
      </c>
      <c r="Q5" s="132" t="s">
        <v>38</v>
      </c>
      <c r="R5" s="132" t="s">
        <v>56</v>
      </c>
      <c r="S5" s="132" t="s">
        <v>53</v>
      </c>
      <c r="T5" s="132" t="s">
        <v>38</v>
      </c>
      <c r="U5" s="132" t="s">
        <v>56</v>
      </c>
      <c r="V5" s="132" t="s">
        <v>53</v>
      </c>
      <c r="W5" s="132" t="s">
        <v>38</v>
      </c>
      <c r="X5" s="132" t="s">
        <v>56</v>
      </c>
      <c r="Y5" s="132" t="s">
        <v>53</v>
      </c>
      <c r="Z5" s="132" t="s">
        <v>38</v>
      </c>
      <c r="AA5" s="132" t="s">
        <v>56</v>
      </c>
      <c r="AB5" s="132" t="s">
        <v>53</v>
      </c>
      <c r="AC5" s="132" t="s">
        <v>38</v>
      </c>
      <c r="AD5" s="132" t="s">
        <v>56</v>
      </c>
      <c r="AE5" s="132" t="s">
        <v>53</v>
      </c>
      <c r="AF5" s="132" t="s">
        <v>38</v>
      </c>
      <c r="AG5" s="132" t="s">
        <v>56</v>
      </c>
      <c r="AH5" s="132" t="s">
        <v>53</v>
      </c>
      <c r="AI5" s="132" t="s">
        <v>38</v>
      </c>
      <c r="AJ5" s="132" t="s">
        <v>56</v>
      </c>
      <c r="AK5" s="132" t="s">
        <v>53</v>
      </c>
      <c r="AL5" s="132" t="s">
        <v>38</v>
      </c>
      <c r="AM5" s="132" t="s">
        <v>56</v>
      </c>
      <c r="AN5" s="132" t="s">
        <v>53</v>
      </c>
      <c r="AO5" s="132" t="s">
        <v>38</v>
      </c>
      <c r="AP5" s="132" t="s">
        <v>56</v>
      </c>
      <c r="AQ5" s="132" t="s">
        <v>53</v>
      </c>
      <c r="AR5" s="132" t="s">
        <v>38</v>
      </c>
      <c r="AS5" s="132" t="s">
        <v>56</v>
      </c>
      <c r="AT5" s="132" t="s">
        <v>53</v>
      </c>
      <c r="AU5" s="132" t="s">
        <v>38</v>
      </c>
      <c r="AV5" s="132" t="s">
        <v>56</v>
      </c>
      <c r="AW5" s="132" t="s">
        <v>53</v>
      </c>
      <c r="AX5" s="132" t="s">
        <v>38</v>
      </c>
      <c r="AY5" s="132" t="s">
        <v>56</v>
      </c>
      <c r="AZ5" s="132" t="s">
        <v>53</v>
      </c>
      <c r="BA5" s="132" t="s">
        <v>38</v>
      </c>
      <c r="BB5" s="132" t="s">
        <v>56</v>
      </c>
      <c r="BC5" s="132" t="s">
        <v>53</v>
      </c>
      <c r="BD5" s="132" t="s">
        <v>38</v>
      </c>
      <c r="BE5" s="132" t="s">
        <v>56</v>
      </c>
      <c r="BF5" s="132" t="s">
        <v>53</v>
      </c>
      <c r="BG5" s="132" t="s">
        <v>38</v>
      </c>
      <c r="BH5" s="132" t="s">
        <v>56</v>
      </c>
      <c r="BI5" s="132" t="s">
        <v>53</v>
      </c>
      <c r="BJ5" s="132" t="s">
        <v>38</v>
      </c>
      <c r="BK5" s="132" t="s">
        <v>56</v>
      </c>
      <c r="BL5" s="132" t="s">
        <v>53</v>
      </c>
      <c r="BM5" s="132" t="s">
        <v>38</v>
      </c>
      <c r="BN5" s="132" t="s">
        <v>56</v>
      </c>
      <c r="BO5" s="132" t="s">
        <v>53</v>
      </c>
      <c r="BP5" s="132" t="s">
        <v>38</v>
      </c>
      <c r="BQ5" s="132" t="s">
        <v>56</v>
      </c>
      <c r="BR5" s="132" t="s">
        <v>53</v>
      </c>
      <c r="BS5" s="132" t="s">
        <v>38</v>
      </c>
    </row>
    <row r="6" spans="1:71" ht="15" customHeight="1" x14ac:dyDescent="0.25">
      <c r="A6" s="212" t="s">
        <v>50</v>
      </c>
      <c r="B6" s="27" t="s">
        <v>146</v>
      </c>
      <c r="C6" s="24">
        <v>12</v>
      </c>
      <c r="D6" s="24">
        <v>12</v>
      </c>
      <c r="E6" s="31">
        <f>IFERROR((D6/C6)," ")</f>
        <v>1</v>
      </c>
      <c r="F6" s="25">
        <v>5</v>
      </c>
      <c r="G6" s="25">
        <v>5</v>
      </c>
      <c r="H6" s="31">
        <f>IFERROR((G6/F6)," ")</f>
        <v>1</v>
      </c>
      <c r="I6" s="26">
        <v>0</v>
      </c>
      <c r="J6" s="26">
        <v>0</v>
      </c>
      <c r="K6" s="31" t="str">
        <f>IFERROR((J6/I6)," ")</f>
        <v xml:space="preserve"> </v>
      </c>
      <c r="L6" s="26">
        <v>1</v>
      </c>
      <c r="M6" s="26">
        <v>1</v>
      </c>
      <c r="N6" s="31">
        <f>IFERROR((M6/L6)," ")</f>
        <v>1</v>
      </c>
      <c r="O6" s="26">
        <v>0</v>
      </c>
      <c r="P6" s="26">
        <v>0</v>
      </c>
      <c r="Q6" s="31" t="str">
        <f>IFERROR((P6/O6)," ")</f>
        <v xml:space="preserve"> </v>
      </c>
      <c r="R6" s="26">
        <v>1</v>
      </c>
      <c r="S6" s="26">
        <v>1</v>
      </c>
      <c r="T6" s="31">
        <f>IFERROR((S6/R6)," ")</f>
        <v>1</v>
      </c>
      <c r="U6" s="26">
        <v>2</v>
      </c>
      <c r="V6" s="26">
        <v>2</v>
      </c>
      <c r="W6" s="31">
        <f>IFERROR((V6/U6)," ")</f>
        <v>1</v>
      </c>
      <c r="X6" s="26">
        <v>4</v>
      </c>
      <c r="Y6" s="26">
        <v>4</v>
      </c>
      <c r="Z6" s="31">
        <f>IFERROR((Y6/X6)," ")</f>
        <v>1</v>
      </c>
      <c r="AA6" s="26">
        <v>2</v>
      </c>
      <c r="AB6" s="26">
        <v>2</v>
      </c>
      <c r="AC6" s="31">
        <f>IFERROR((AB6/AA6)," ")</f>
        <v>1</v>
      </c>
      <c r="AD6" s="26">
        <v>4</v>
      </c>
      <c r="AE6" s="26">
        <v>4</v>
      </c>
      <c r="AF6" s="31">
        <f>IFERROR((AE6/AD6)," ")</f>
        <v>1</v>
      </c>
      <c r="AG6" s="26">
        <v>11</v>
      </c>
      <c r="AH6" s="26">
        <v>11</v>
      </c>
      <c r="AI6" s="31">
        <f>IFERROR((AH6/AG6)," ")</f>
        <v>1</v>
      </c>
      <c r="AJ6" s="26">
        <v>2</v>
      </c>
      <c r="AK6" s="26">
        <v>2</v>
      </c>
      <c r="AL6" s="31">
        <f>IFERROR((AK6/AJ6)," ")</f>
        <v>1</v>
      </c>
      <c r="AM6" s="26">
        <v>4</v>
      </c>
      <c r="AN6" s="26">
        <v>4</v>
      </c>
      <c r="AO6" s="31">
        <f>IFERROR((AN6/AM6)," ")</f>
        <v>1</v>
      </c>
      <c r="AP6" s="26">
        <v>1</v>
      </c>
      <c r="AQ6" s="26">
        <v>1</v>
      </c>
      <c r="AR6" s="31">
        <f>IFERROR((AQ6/AP6)," ")</f>
        <v>1</v>
      </c>
      <c r="AS6" s="26">
        <v>2</v>
      </c>
      <c r="AT6" s="26">
        <v>2</v>
      </c>
      <c r="AU6" s="31">
        <f>IFERROR((AT6/AS6)," ")</f>
        <v>1</v>
      </c>
      <c r="AV6" s="26">
        <v>0</v>
      </c>
      <c r="AW6" s="26">
        <v>0</v>
      </c>
      <c r="AX6" s="31" t="str">
        <f>IFERROR((AW6/AV6)," ")</f>
        <v xml:space="preserve"> </v>
      </c>
      <c r="AY6" s="26">
        <v>7</v>
      </c>
      <c r="AZ6" s="26">
        <v>7</v>
      </c>
      <c r="BA6" s="31">
        <f>IFERROR((AZ6/AY6)," ")</f>
        <v>1</v>
      </c>
      <c r="BB6" s="26">
        <v>3</v>
      </c>
      <c r="BC6" s="26">
        <v>4</v>
      </c>
      <c r="BD6" s="31">
        <f>IFERROR((BC6/BB6)," ")</f>
        <v>1.3333333333333333</v>
      </c>
      <c r="BE6" s="26">
        <v>4</v>
      </c>
      <c r="BF6" s="26">
        <v>4</v>
      </c>
      <c r="BG6" s="31">
        <f>IFERROR((BF6/BE6)," ")</f>
        <v>1</v>
      </c>
      <c r="BH6" s="26">
        <v>0</v>
      </c>
      <c r="BI6" s="26">
        <v>0</v>
      </c>
      <c r="BJ6" s="31" t="str">
        <f>IFERROR((BI6/BH6)," ")</f>
        <v xml:space="preserve"> </v>
      </c>
      <c r="BK6" s="26">
        <v>2</v>
      </c>
      <c r="BL6" s="26">
        <v>0</v>
      </c>
      <c r="BM6" s="31">
        <f>IFERROR((BL6/BK6)," ")</f>
        <v>0</v>
      </c>
      <c r="BN6" s="26">
        <v>1</v>
      </c>
      <c r="BO6" s="26">
        <v>1</v>
      </c>
      <c r="BP6" s="31">
        <f>IFERROR((BO6/BN6)," ")</f>
        <v>1</v>
      </c>
      <c r="BQ6" s="26">
        <v>4</v>
      </c>
      <c r="BR6" s="26">
        <v>4</v>
      </c>
      <c r="BS6" s="31">
        <f>IFERROR((BR6/BQ6)," ")</f>
        <v>1</v>
      </c>
    </row>
    <row r="7" spans="1:71" ht="15" customHeight="1" x14ac:dyDescent="0.25">
      <c r="A7" s="213"/>
      <c r="B7" s="27" t="s">
        <v>52</v>
      </c>
      <c r="C7" s="24">
        <v>1</v>
      </c>
      <c r="D7" s="24">
        <v>1</v>
      </c>
      <c r="E7" s="31">
        <f t="shared" ref="E7:E17" si="0">IFERROR((D7/C7)," ")</f>
        <v>1</v>
      </c>
      <c r="F7" s="25">
        <v>2</v>
      </c>
      <c r="G7" s="25">
        <v>2</v>
      </c>
      <c r="H7" s="31">
        <f t="shared" ref="H7:H17" si="1">IFERROR((G7/F7)," ")</f>
        <v>1</v>
      </c>
      <c r="I7" s="35">
        <v>4</v>
      </c>
      <c r="J7" s="35">
        <v>4</v>
      </c>
      <c r="K7" s="31">
        <f t="shared" ref="K7:K17" si="2">IFERROR((J7/I7)," ")</f>
        <v>1</v>
      </c>
      <c r="L7" s="35">
        <v>2</v>
      </c>
      <c r="M7" s="35">
        <v>3</v>
      </c>
      <c r="N7" s="31">
        <f t="shared" ref="N7:N17" si="3">IFERROR((M7/L7)," ")</f>
        <v>1.5</v>
      </c>
      <c r="O7" s="35">
        <v>4</v>
      </c>
      <c r="P7" s="35">
        <v>4</v>
      </c>
      <c r="Q7" s="31">
        <f t="shared" ref="Q7:Q17" si="4">IFERROR((P7/O7)," ")</f>
        <v>1</v>
      </c>
      <c r="R7" s="35">
        <v>8</v>
      </c>
      <c r="S7" s="35">
        <v>8</v>
      </c>
      <c r="T7" s="31">
        <f t="shared" ref="T7:T17" si="5">IFERROR((S7/R7)," ")</f>
        <v>1</v>
      </c>
      <c r="U7" s="35">
        <v>7</v>
      </c>
      <c r="V7" s="35">
        <v>7</v>
      </c>
      <c r="W7" s="31">
        <f t="shared" ref="W7:W17" si="6">IFERROR((V7/U7)," ")</f>
        <v>1</v>
      </c>
      <c r="X7" s="35">
        <v>2</v>
      </c>
      <c r="Y7" s="35">
        <v>2</v>
      </c>
      <c r="Z7" s="31">
        <f t="shared" ref="Z7:Z17" si="7">IFERROR((Y7/X7)," ")</f>
        <v>1</v>
      </c>
      <c r="AA7" s="35">
        <v>4</v>
      </c>
      <c r="AB7" s="35">
        <v>4</v>
      </c>
      <c r="AC7" s="31">
        <f t="shared" ref="AC7:AC17" si="8">IFERROR((AB7/AA7)," ")</f>
        <v>1</v>
      </c>
      <c r="AD7" s="35">
        <v>5</v>
      </c>
      <c r="AE7" s="35">
        <v>5</v>
      </c>
      <c r="AF7" s="31">
        <f t="shared" ref="AF7:AF17" si="9">IFERROR((AE7/AD7)," ")</f>
        <v>1</v>
      </c>
      <c r="AG7" s="35">
        <v>3</v>
      </c>
      <c r="AH7" s="35">
        <v>3</v>
      </c>
      <c r="AI7" s="31">
        <f t="shared" ref="AI7:AI17" si="10">IFERROR((AH7/AG7)," ")</f>
        <v>1</v>
      </c>
      <c r="AJ7" s="35">
        <v>10</v>
      </c>
      <c r="AK7" s="35">
        <v>12</v>
      </c>
      <c r="AL7" s="31">
        <f t="shared" ref="AL7:AL17" si="11">IFERROR((AK7/AJ7)," ")</f>
        <v>1.2</v>
      </c>
      <c r="AM7" s="35">
        <v>6</v>
      </c>
      <c r="AN7" s="35">
        <v>6</v>
      </c>
      <c r="AO7" s="31">
        <f t="shared" ref="AO7:AO17" si="12">IFERROR((AN7/AM7)," ")</f>
        <v>1</v>
      </c>
      <c r="AP7" s="35">
        <v>5</v>
      </c>
      <c r="AQ7" s="35">
        <v>5</v>
      </c>
      <c r="AR7" s="31">
        <f t="shared" ref="AR7:AR17" si="13">IFERROR((AQ7/AP7)," ")</f>
        <v>1</v>
      </c>
      <c r="AS7" s="35">
        <v>3</v>
      </c>
      <c r="AT7" s="35">
        <v>3</v>
      </c>
      <c r="AU7" s="31">
        <f t="shared" ref="AU7:AU17" si="14">IFERROR((AT7/AS7)," ")</f>
        <v>1</v>
      </c>
      <c r="AV7" s="35">
        <v>2</v>
      </c>
      <c r="AW7" s="35">
        <v>2</v>
      </c>
      <c r="AX7" s="31">
        <f t="shared" ref="AX7:AX17" si="15">IFERROR((AW7/AV7)," ")</f>
        <v>1</v>
      </c>
      <c r="AY7" s="35">
        <v>4</v>
      </c>
      <c r="AZ7" s="35">
        <v>5</v>
      </c>
      <c r="BA7" s="31">
        <f t="shared" ref="BA7:BA17" si="16">IFERROR((AZ7/AY7)," ")</f>
        <v>1.25</v>
      </c>
      <c r="BB7" s="35">
        <v>9</v>
      </c>
      <c r="BC7" s="35">
        <v>10</v>
      </c>
      <c r="BD7" s="31">
        <f t="shared" ref="BD7:BD17" si="17">IFERROR((BC7/BB7)," ")</f>
        <v>1.1111111111111112</v>
      </c>
      <c r="BE7" s="35">
        <v>9</v>
      </c>
      <c r="BF7" s="35">
        <v>9</v>
      </c>
      <c r="BG7" s="31">
        <f t="shared" ref="BG7:BG17" si="18">IFERROR((BF7/BE7)," ")</f>
        <v>1</v>
      </c>
      <c r="BH7" s="35">
        <v>5</v>
      </c>
      <c r="BI7" s="35">
        <v>5</v>
      </c>
      <c r="BJ7" s="31">
        <f t="shared" ref="BJ7:BJ17" si="19">IFERROR((BI7/BH7)," ")</f>
        <v>1</v>
      </c>
      <c r="BK7" s="35">
        <v>2</v>
      </c>
      <c r="BL7" s="35">
        <v>2</v>
      </c>
      <c r="BM7" s="31">
        <f t="shared" ref="BM7:BM17" si="20">IFERROR((BL7/BK7)," ")</f>
        <v>1</v>
      </c>
      <c r="BN7" s="35">
        <v>4</v>
      </c>
      <c r="BO7" s="35">
        <v>3</v>
      </c>
      <c r="BP7" s="31">
        <f t="shared" ref="BP7:BP17" si="21">IFERROR((BO7/BN7)," ")</f>
        <v>0.75</v>
      </c>
      <c r="BQ7" s="35">
        <v>5</v>
      </c>
      <c r="BR7" s="35">
        <v>6</v>
      </c>
      <c r="BS7" s="31">
        <f t="shared" ref="BS7:BS17" si="22">IFERROR((BR7/BQ7)," ")</f>
        <v>1.2</v>
      </c>
    </row>
    <row r="8" spans="1:71" ht="24" customHeight="1" x14ac:dyDescent="0.25">
      <c r="A8" s="213"/>
      <c r="B8" s="27" t="s">
        <v>47</v>
      </c>
      <c r="C8" s="24">
        <v>0</v>
      </c>
      <c r="D8" s="24">
        <v>0</v>
      </c>
      <c r="E8" s="31" t="str">
        <f t="shared" si="0"/>
        <v xml:space="preserve"> </v>
      </c>
      <c r="F8" s="25">
        <v>1</v>
      </c>
      <c r="G8" s="25">
        <v>1</v>
      </c>
      <c r="H8" s="31">
        <f t="shared" si="1"/>
        <v>1</v>
      </c>
      <c r="I8" s="35">
        <v>1</v>
      </c>
      <c r="J8" s="35">
        <v>1</v>
      </c>
      <c r="K8" s="31">
        <f t="shared" si="2"/>
        <v>1</v>
      </c>
      <c r="L8" s="35">
        <v>2</v>
      </c>
      <c r="M8" s="35">
        <v>2</v>
      </c>
      <c r="N8" s="31">
        <f t="shared" si="3"/>
        <v>1</v>
      </c>
      <c r="O8" s="35">
        <v>4</v>
      </c>
      <c r="P8" s="35">
        <v>4</v>
      </c>
      <c r="Q8" s="31">
        <f t="shared" si="4"/>
        <v>1</v>
      </c>
      <c r="R8" s="35">
        <v>38</v>
      </c>
      <c r="S8" s="35">
        <v>38</v>
      </c>
      <c r="T8" s="31">
        <f t="shared" si="5"/>
        <v>1</v>
      </c>
      <c r="U8" s="35">
        <v>5</v>
      </c>
      <c r="V8" s="35">
        <v>5</v>
      </c>
      <c r="W8" s="31">
        <f t="shared" si="6"/>
        <v>1</v>
      </c>
      <c r="X8" s="35">
        <v>0</v>
      </c>
      <c r="Y8" s="35">
        <v>0</v>
      </c>
      <c r="Z8" s="31" t="str">
        <f t="shared" si="7"/>
        <v xml:space="preserve"> </v>
      </c>
      <c r="AA8" s="35">
        <v>35</v>
      </c>
      <c r="AB8" s="35">
        <v>35</v>
      </c>
      <c r="AC8" s="31">
        <f t="shared" si="8"/>
        <v>1</v>
      </c>
      <c r="AD8" s="35">
        <v>3</v>
      </c>
      <c r="AE8" s="35">
        <v>3</v>
      </c>
      <c r="AF8" s="31">
        <f t="shared" si="9"/>
        <v>1</v>
      </c>
      <c r="AG8" s="35">
        <v>3</v>
      </c>
      <c r="AH8" s="35">
        <v>3</v>
      </c>
      <c r="AI8" s="31">
        <f t="shared" si="10"/>
        <v>1</v>
      </c>
      <c r="AJ8" s="35">
        <v>0</v>
      </c>
      <c r="AK8" s="35">
        <v>0</v>
      </c>
      <c r="AL8" s="31" t="str">
        <f t="shared" si="11"/>
        <v xml:space="preserve"> </v>
      </c>
      <c r="AM8" s="35">
        <v>4</v>
      </c>
      <c r="AN8" s="35">
        <v>3</v>
      </c>
      <c r="AO8" s="31">
        <f t="shared" si="12"/>
        <v>0.75</v>
      </c>
      <c r="AP8" s="35">
        <v>4</v>
      </c>
      <c r="AQ8" s="35">
        <v>4</v>
      </c>
      <c r="AR8" s="31">
        <f t="shared" si="13"/>
        <v>1</v>
      </c>
      <c r="AS8" s="35">
        <v>0</v>
      </c>
      <c r="AT8" s="35">
        <v>0</v>
      </c>
      <c r="AU8" s="31" t="str">
        <f t="shared" si="14"/>
        <v xml:space="preserve"> </v>
      </c>
      <c r="AV8" s="35">
        <v>3</v>
      </c>
      <c r="AW8" s="35">
        <v>3</v>
      </c>
      <c r="AX8" s="31">
        <f t="shared" si="15"/>
        <v>1</v>
      </c>
      <c r="AY8" s="35">
        <v>1</v>
      </c>
      <c r="AZ8" s="35">
        <v>1</v>
      </c>
      <c r="BA8" s="31">
        <f t="shared" si="16"/>
        <v>1</v>
      </c>
      <c r="BB8" s="35">
        <v>0</v>
      </c>
      <c r="BC8" s="35">
        <v>0</v>
      </c>
      <c r="BD8" s="31" t="str">
        <f t="shared" si="17"/>
        <v xml:space="preserve"> </v>
      </c>
      <c r="BE8" s="35">
        <v>4</v>
      </c>
      <c r="BF8" s="35">
        <v>4</v>
      </c>
      <c r="BG8" s="31">
        <f t="shared" si="18"/>
        <v>1</v>
      </c>
      <c r="BH8" s="35">
        <v>4</v>
      </c>
      <c r="BI8" s="35">
        <v>4</v>
      </c>
      <c r="BJ8" s="31">
        <f t="shared" si="19"/>
        <v>1</v>
      </c>
      <c r="BK8" s="35">
        <v>8</v>
      </c>
      <c r="BL8" s="35">
        <v>8</v>
      </c>
      <c r="BM8" s="31">
        <f t="shared" si="20"/>
        <v>1</v>
      </c>
      <c r="BN8" s="35">
        <v>4</v>
      </c>
      <c r="BO8" s="35">
        <v>3</v>
      </c>
      <c r="BP8" s="31">
        <f t="shared" si="21"/>
        <v>0.75</v>
      </c>
      <c r="BQ8" s="35">
        <v>11</v>
      </c>
      <c r="BR8" s="35">
        <v>6</v>
      </c>
      <c r="BS8" s="31">
        <f t="shared" si="22"/>
        <v>0.54545454545454541</v>
      </c>
    </row>
    <row r="9" spans="1:71" ht="24" customHeight="1" x14ac:dyDescent="0.25">
      <c r="A9" s="213"/>
      <c r="B9" s="27" t="s">
        <v>48</v>
      </c>
      <c r="C9" s="24"/>
      <c r="D9" s="24">
        <v>0</v>
      </c>
      <c r="E9" s="31" t="str">
        <f t="shared" si="0"/>
        <v xml:space="preserve"> </v>
      </c>
      <c r="F9" s="25"/>
      <c r="G9" s="25">
        <v>0</v>
      </c>
      <c r="H9" s="31" t="str">
        <f t="shared" si="1"/>
        <v xml:space="preserve"> </v>
      </c>
      <c r="I9" s="35"/>
      <c r="J9" s="35">
        <v>16.695</v>
      </c>
      <c r="K9" s="31" t="str">
        <f t="shared" si="2"/>
        <v xml:space="preserve"> </v>
      </c>
      <c r="L9" s="35"/>
      <c r="M9" s="35">
        <v>13.47</v>
      </c>
      <c r="N9" s="31" t="str">
        <f t="shared" si="3"/>
        <v xml:space="preserve"> </v>
      </c>
      <c r="O9" s="35"/>
      <c r="P9" s="35">
        <v>0</v>
      </c>
      <c r="Q9" s="31" t="str">
        <f t="shared" si="4"/>
        <v xml:space="preserve"> </v>
      </c>
      <c r="R9" s="35"/>
      <c r="S9" s="35">
        <v>27.39</v>
      </c>
      <c r="T9" s="31" t="str">
        <f t="shared" si="5"/>
        <v xml:space="preserve"> </v>
      </c>
      <c r="U9" s="35"/>
      <c r="V9" s="35">
        <v>10.96</v>
      </c>
      <c r="W9" s="31" t="str">
        <f t="shared" si="6"/>
        <v xml:space="preserve"> </v>
      </c>
      <c r="X9" s="35"/>
      <c r="Y9" s="35">
        <v>2.86</v>
      </c>
      <c r="Z9" s="31" t="str">
        <f t="shared" si="7"/>
        <v xml:space="preserve"> </v>
      </c>
      <c r="AA9" s="35"/>
      <c r="AB9" s="35">
        <v>0</v>
      </c>
      <c r="AC9" s="31" t="str">
        <f t="shared" si="8"/>
        <v xml:space="preserve"> </v>
      </c>
      <c r="AD9" s="35"/>
      <c r="AE9" s="35">
        <v>0</v>
      </c>
      <c r="AF9" s="31" t="str">
        <f t="shared" si="9"/>
        <v xml:space="preserve"> </v>
      </c>
      <c r="AG9" s="35"/>
      <c r="AH9" s="35">
        <v>0</v>
      </c>
      <c r="AI9" s="31" t="str">
        <f t="shared" si="10"/>
        <v xml:space="preserve"> </v>
      </c>
      <c r="AJ9" s="35"/>
      <c r="AK9" s="177">
        <v>0</v>
      </c>
      <c r="AL9" s="31" t="str">
        <f t="shared" si="11"/>
        <v xml:space="preserve"> </v>
      </c>
      <c r="AM9" s="35"/>
      <c r="AN9" s="35">
        <v>0</v>
      </c>
      <c r="AO9" s="31" t="str">
        <f t="shared" si="12"/>
        <v xml:space="preserve"> </v>
      </c>
      <c r="AP9" s="35"/>
      <c r="AQ9" s="35">
        <v>20.72</v>
      </c>
      <c r="AR9" s="31" t="str">
        <f t="shared" si="13"/>
        <v xml:space="preserve"> </v>
      </c>
      <c r="AS9" s="35"/>
      <c r="AT9" s="35">
        <v>0</v>
      </c>
      <c r="AU9" s="31" t="str">
        <f t="shared" si="14"/>
        <v xml:space="preserve"> </v>
      </c>
      <c r="AV9" s="35"/>
      <c r="AW9" s="35">
        <v>16.489999999999998</v>
      </c>
      <c r="AX9" s="31" t="str">
        <f t="shared" si="15"/>
        <v xml:space="preserve"> </v>
      </c>
      <c r="AY9" s="35"/>
      <c r="AZ9" s="35">
        <v>10.88</v>
      </c>
      <c r="BA9" s="31" t="str">
        <f t="shared" si="16"/>
        <v xml:space="preserve"> </v>
      </c>
      <c r="BB9" s="35"/>
      <c r="BC9" s="35">
        <v>81.290000000000006</v>
      </c>
      <c r="BD9" s="31" t="str">
        <f t="shared" si="17"/>
        <v xml:space="preserve"> </v>
      </c>
      <c r="BE9" s="35"/>
      <c r="BF9" s="35">
        <v>0</v>
      </c>
      <c r="BG9" s="31" t="str">
        <f t="shared" si="18"/>
        <v xml:space="preserve"> </v>
      </c>
      <c r="BH9" s="35"/>
      <c r="BI9" s="35">
        <v>5.97</v>
      </c>
      <c r="BJ9" s="31" t="str">
        <f t="shared" si="19"/>
        <v xml:space="preserve"> </v>
      </c>
      <c r="BL9" s="35">
        <v>15.51</v>
      </c>
      <c r="BM9" s="31" t="str">
        <f>IFERROR((#REF!/BL9)," ")</f>
        <v xml:space="preserve"> </v>
      </c>
      <c r="BN9" s="35"/>
      <c r="BO9" s="35">
        <v>31.63</v>
      </c>
      <c r="BP9" s="31" t="str">
        <f t="shared" si="21"/>
        <v xml:space="preserve"> </v>
      </c>
      <c r="BQ9" s="35"/>
      <c r="BR9" s="35">
        <v>9.0500000000000007</v>
      </c>
      <c r="BS9" s="31" t="str">
        <f t="shared" si="22"/>
        <v xml:space="preserve"> </v>
      </c>
    </row>
    <row r="10" spans="1:71" ht="24" customHeight="1" x14ac:dyDescent="0.25">
      <c r="A10" s="213"/>
      <c r="B10" s="27" t="s">
        <v>55</v>
      </c>
      <c r="C10" s="24"/>
      <c r="D10" s="24">
        <v>3</v>
      </c>
      <c r="E10" s="31" t="str">
        <f t="shared" si="0"/>
        <v xml:space="preserve"> </v>
      </c>
      <c r="F10" s="25"/>
      <c r="G10" s="25">
        <v>0</v>
      </c>
      <c r="H10" s="31" t="str">
        <f t="shared" si="1"/>
        <v xml:space="preserve"> </v>
      </c>
      <c r="I10" s="35"/>
      <c r="J10" s="35">
        <v>0</v>
      </c>
      <c r="K10" s="31" t="str">
        <f t="shared" si="2"/>
        <v xml:space="preserve"> </v>
      </c>
      <c r="L10" s="35"/>
      <c r="M10" s="35">
        <v>0</v>
      </c>
      <c r="N10" s="31" t="str">
        <f t="shared" si="3"/>
        <v xml:space="preserve"> </v>
      </c>
      <c r="O10" s="35"/>
      <c r="P10" s="35">
        <v>6</v>
      </c>
      <c r="Q10" s="31" t="str">
        <f t="shared" si="4"/>
        <v xml:space="preserve"> </v>
      </c>
      <c r="R10" s="35"/>
      <c r="S10" s="35">
        <v>0</v>
      </c>
      <c r="T10" s="31" t="str">
        <f t="shared" si="5"/>
        <v xml:space="preserve"> </v>
      </c>
      <c r="U10" s="35"/>
      <c r="V10" s="35">
        <v>0</v>
      </c>
      <c r="W10" s="31" t="str">
        <f t="shared" si="6"/>
        <v xml:space="preserve"> </v>
      </c>
      <c r="X10" s="35"/>
      <c r="Y10" s="35">
        <v>0</v>
      </c>
      <c r="Z10" s="31" t="str">
        <f t="shared" si="7"/>
        <v xml:space="preserve"> </v>
      </c>
      <c r="AA10" s="35"/>
      <c r="AB10" s="35">
        <v>0</v>
      </c>
      <c r="AC10" s="31" t="str">
        <f t="shared" si="8"/>
        <v xml:space="preserve"> </v>
      </c>
      <c r="AD10" s="35"/>
      <c r="AE10" s="35">
        <v>2</v>
      </c>
      <c r="AF10" s="31" t="str">
        <f t="shared" si="9"/>
        <v xml:space="preserve"> </v>
      </c>
      <c r="AG10" s="35"/>
      <c r="AH10" s="35">
        <v>0</v>
      </c>
      <c r="AI10" s="31" t="str">
        <f t="shared" si="10"/>
        <v xml:space="preserve"> </v>
      </c>
      <c r="AJ10" s="35"/>
      <c r="AK10" s="35">
        <v>0</v>
      </c>
      <c r="AL10" s="31" t="str">
        <f t="shared" si="11"/>
        <v xml:space="preserve"> </v>
      </c>
      <c r="AM10" s="35"/>
      <c r="AN10" s="35">
        <v>0</v>
      </c>
      <c r="AO10" s="31" t="str">
        <f t="shared" si="12"/>
        <v xml:space="preserve"> </v>
      </c>
      <c r="AP10" s="35"/>
      <c r="AQ10" s="35">
        <v>1</v>
      </c>
      <c r="AR10" s="31" t="str">
        <f t="shared" si="13"/>
        <v xml:space="preserve"> </v>
      </c>
      <c r="AS10" s="35"/>
      <c r="AT10" s="35">
        <v>0</v>
      </c>
      <c r="AU10" s="31" t="str">
        <f t="shared" si="14"/>
        <v xml:space="preserve"> </v>
      </c>
      <c r="AV10" s="35"/>
      <c r="AW10" s="35">
        <v>0</v>
      </c>
      <c r="AX10" s="31" t="str">
        <f t="shared" si="15"/>
        <v xml:space="preserve"> </v>
      </c>
      <c r="AY10" s="35"/>
      <c r="AZ10" s="35">
        <v>0</v>
      </c>
      <c r="BA10" s="31" t="str">
        <f t="shared" si="16"/>
        <v xml:space="preserve"> </v>
      </c>
      <c r="BB10" s="35"/>
      <c r="BC10" s="35">
        <v>0</v>
      </c>
      <c r="BD10" s="31" t="str">
        <f t="shared" si="17"/>
        <v xml:space="preserve"> </v>
      </c>
      <c r="BE10" s="35"/>
      <c r="BF10" s="35">
        <v>0</v>
      </c>
      <c r="BG10" s="31" t="str">
        <f t="shared" si="18"/>
        <v xml:space="preserve"> </v>
      </c>
      <c r="BH10" s="35"/>
      <c r="BI10" s="35">
        <v>1</v>
      </c>
      <c r="BJ10" s="31" t="str">
        <f t="shared" si="19"/>
        <v xml:space="preserve"> </v>
      </c>
      <c r="BK10" s="35"/>
      <c r="BL10" s="35">
        <v>0</v>
      </c>
      <c r="BM10" s="31" t="str">
        <f t="shared" si="20"/>
        <v xml:space="preserve"> </v>
      </c>
      <c r="BN10" s="35"/>
      <c r="BO10" s="35">
        <v>0</v>
      </c>
      <c r="BP10" s="31" t="str">
        <f t="shared" si="21"/>
        <v xml:space="preserve"> </v>
      </c>
      <c r="BQ10" s="35"/>
      <c r="BR10" s="35">
        <v>0</v>
      </c>
      <c r="BS10" s="31" t="str">
        <f t="shared" si="22"/>
        <v xml:space="preserve"> </v>
      </c>
    </row>
    <row r="11" spans="1:71" ht="15" customHeight="1" x14ac:dyDescent="0.25">
      <c r="A11" s="214"/>
      <c r="B11" s="27" t="s">
        <v>54</v>
      </c>
      <c r="C11" s="24">
        <v>2</v>
      </c>
      <c r="D11" s="24">
        <v>2</v>
      </c>
      <c r="E11" s="31">
        <f t="shared" si="0"/>
        <v>1</v>
      </c>
      <c r="F11" s="25">
        <v>0</v>
      </c>
      <c r="G11" s="25">
        <v>0</v>
      </c>
      <c r="H11" s="31" t="str">
        <f t="shared" si="1"/>
        <v xml:space="preserve"> </v>
      </c>
      <c r="I11" s="35">
        <v>0</v>
      </c>
      <c r="J11" s="35">
        <v>0</v>
      </c>
      <c r="K11" s="31" t="str">
        <f t="shared" si="2"/>
        <v xml:space="preserve"> </v>
      </c>
      <c r="L11" s="35">
        <v>0</v>
      </c>
      <c r="M11" s="35">
        <v>0</v>
      </c>
      <c r="N11" s="31" t="str">
        <f t="shared" si="3"/>
        <v xml:space="preserve"> </v>
      </c>
      <c r="O11" s="35">
        <v>0</v>
      </c>
      <c r="P11" s="35">
        <v>0</v>
      </c>
      <c r="Q11" s="31" t="str">
        <f t="shared" si="4"/>
        <v xml:space="preserve"> </v>
      </c>
      <c r="R11" s="35">
        <v>0</v>
      </c>
      <c r="S11" s="35">
        <v>0</v>
      </c>
      <c r="T11" s="31" t="str">
        <f t="shared" si="5"/>
        <v xml:space="preserve"> </v>
      </c>
      <c r="U11" s="35">
        <v>0</v>
      </c>
      <c r="V11" s="35">
        <v>0</v>
      </c>
      <c r="W11" s="31" t="str">
        <f t="shared" si="6"/>
        <v xml:space="preserve"> </v>
      </c>
      <c r="X11" s="35">
        <v>0</v>
      </c>
      <c r="Y11" s="35">
        <v>0</v>
      </c>
      <c r="Z11" s="31" t="str">
        <f t="shared" si="7"/>
        <v xml:space="preserve"> </v>
      </c>
      <c r="AA11" s="35">
        <v>0</v>
      </c>
      <c r="AB11" s="35">
        <v>0</v>
      </c>
      <c r="AC11" s="31" t="str">
        <f t="shared" si="8"/>
        <v xml:space="preserve"> </v>
      </c>
      <c r="AD11" s="35">
        <v>0</v>
      </c>
      <c r="AE11" s="35">
        <v>0</v>
      </c>
      <c r="AF11" s="31" t="str">
        <f t="shared" si="9"/>
        <v xml:space="preserve"> </v>
      </c>
      <c r="AG11" s="35">
        <v>0</v>
      </c>
      <c r="AH11" s="35">
        <v>0</v>
      </c>
      <c r="AI11" s="31" t="str">
        <f t="shared" si="10"/>
        <v xml:space="preserve"> </v>
      </c>
      <c r="AJ11" s="35">
        <v>0</v>
      </c>
      <c r="AK11" s="35">
        <v>0</v>
      </c>
      <c r="AL11" s="31" t="str">
        <f t="shared" si="11"/>
        <v xml:space="preserve"> </v>
      </c>
      <c r="AM11" s="35">
        <v>2</v>
      </c>
      <c r="AN11" s="35">
        <v>2</v>
      </c>
      <c r="AO11" s="31">
        <f t="shared" si="12"/>
        <v>1</v>
      </c>
      <c r="AP11" s="35">
        <v>0</v>
      </c>
      <c r="AQ11" s="35">
        <v>0</v>
      </c>
      <c r="AR11" s="31" t="str">
        <f t="shared" si="13"/>
        <v xml:space="preserve"> </v>
      </c>
      <c r="AS11" s="35">
        <v>1</v>
      </c>
      <c r="AT11" s="35">
        <v>1</v>
      </c>
      <c r="AU11" s="31">
        <f t="shared" si="14"/>
        <v>1</v>
      </c>
      <c r="AV11" s="35">
        <v>0</v>
      </c>
      <c r="AW11" s="35">
        <v>0</v>
      </c>
      <c r="AX11" s="31" t="str">
        <f t="shared" si="15"/>
        <v xml:space="preserve"> </v>
      </c>
      <c r="AY11" s="35">
        <v>0</v>
      </c>
      <c r="AZ11" s="35">
        <v>0</v>
      </c>
      <c r="BA11" s="31" t="str">
        <f t="shared" si="16"/>
        <v xml:space="preserve"> </v>
      </c>
      <c r="BB11" s="35">
        <v>1</v>
      </c>
      <c r="BC11" s="35">
        <v>1</v>
      </c>
      <c r="BD11" s="31">
        <f t="shared" si="17"/>
        <v>1</v>
      </c>
      <c r="BE11" s="35">
        <v>0</v>
      </c>
      <c r="BF11" s="35">
        <v>0</v>
      </c>
      <c r="BG11" s="31" t="str">
        <f t="shared" si="18"/>
        <v xml:space="preserve"> </v>
      </c>
      <c r="BH11" s="35">
        <v>0</v>
      </c>
      <c r="BI11" s="35">
        <v>0</v>
      </c>
      <c r="BJ11" s="31" t="str">
        <f t="shared" si="19"/>
        <v xml:space="preserve"> </v>
      </c>
      <c r="BK11" s="35">
        <v>0</v>
      </c>
      <c r="BL11" s="35">
        <v>0</v>
      </c>
      <c r="BM11" s="31" t="str">
        <f t="shared" si="20"/>
        <v xml:space="preserve"> </v>
      </c>
      <c r="BN11" s="35">
        <v>0</v>
      </c>
      <c r="BO11" s="35">
        <v>0</v>
      </c>
      <c r="BP11" s="31" t="str">
        <f t="shared" si="21"/>
        <v xml:space="preserve"> </v>
      </c>
      <c r="BQ11" s="35">
        <v>0</v>
      </c>
      <c r="BR11" s="35">
        <v>0</v>
      </c>
      <c r="BS11" s="31" t="str">
        <f t="shared" si="22"/>
        <v xml:space="preserve"> </v>
      </c>
    </row>
    <row r="12" spans="1:71" ht="24" customHeight="1" x14ac:dyDescent="0.25">
      <c r="A12" s="215" t="s">
        <v>92</v>
      </c>
      <c r="B12" s="30" t="s">
        <v>51</v>
      </c>
      <c r="C12" s="24">
        <v>1</v>
      </c>
      <c r="D12" s="24">
        <v>1</v>
      </c>
      <c r="E12" s="31">
        <f t="shared" si="0"/>
        <v>1</v>
      </c>
      <c r="F12" s="25">
        <v>0</v>
      </c>
      <c r="G12" s="25">
        <v>0</v>
      </c>
      <c r="H12" s="31" t="str">
        <f t="shared" si="1"/>
        <v xml:space="preserve"> </v>
      </c>
      <c r="I12" s="26">
        <v>0</v>
      </c>
      <c r="J12" s="26">
        <v>0</v>
      </c>
      <c r="K12" s="31" t="str">
        <f t="shared" si="2"/>
        <v xml:space="preserve"> </v>
      </c>
      <c r="L12" s="26">
        <v>1</v>
      </c>
      <c r="M12" s="26">
        <v>1</v>
      </c>
      <c r="N12" s="31">
        <f t="shared" si="3"/>
        <v>1</v>
      </c>
      <c r="O12" s="26">
        <v>0</v>
      </c>
      <c r="P12" s="26">
        <v>0</v>
      </c>
      <c r="Q12" s="31" t="str">
        <f t="shared" si="4"/>
        <v xml:space="preserve"> </v>
      </c>
      <c r="R12" s="26">
        <v>3</v>
      </c>
      <c r="S12" s="26">
        <v>3</v>
      </c>
      <c r="T12" s="31">
        <f t="shared" si="5"/>
        <v>1</v>
      </c>
      <c r="U12" s="26">
        <v>0</v>
      </c>
      <c r="V12" s="26">
        <v>0</v>
      </c>
      <c r="W12" s="31" t="str">
        <f t="shared" si="6"/>
        <v xml:space="preserve"> </v>
      </c>
      <c r="X12" s="26">
        <v>0</v>
      </c>
      <c r="Y12" s="26">
        <v>0</v>
      </c>
      <c r="Z12" s="31" t="str">
        <f t="shared" si="7"/>
        <v xml:space="preserve"> </v>
      </c>
      <c r="AA12" s="26">
        <v>2</v>
      </c>
      <c r="AB12" s="26">
        <v>2</v>
      </c>
      <c r="AC12" s="31">
        <f t="shared" si="8"/>
        <v>1</v>
      </c>
      <c r="AD12" s="26">
        <v>3</v>
      </c>
      <c r="AE12" s="26">
        <v>3</v>
      </c>
      <c r="AF12" s="31">
        <f t="shared" si="9"/>
        <v>1</v>
      </c>
      <c r="AG12" s="26">
        <v>6</v>
      </c>
      <c r="AH12" s="26">
        <v>6</v>
      </c>
      <c r="AI12" s="31">
        <f t="shared" si="10"/>
        <v>1</v>
      </c>
      <c r="AJ12" s="26">
        <v>0</v>
      </c>
      <c r="AK12" s="26">
        <v>0</v>
      </c>
      <c r="AL12" s="31" t="str">
        <f t="shared" si="11"/>
        <v xml:space="preserve"> </v>
      </c>
      <c r="AM12" s="26">
        <v>9</v>
      </c>
      <c r="AN12" s="26">
        <v>9</v>
      </c>
      <c r="AO12" s="31">
        <f t="shared" si="12"/>
        <v>1</v>
      </c>
      <c r="AP12" s="26">
        <v>0</v>
      </c>
      <c r="AQ12" s="26">
        <v>0</v>
      </c>
      <c r="AR12" s="31" t="str">
        <f t="shared" si="13"/>
        <v xml:space="preserve"> </v>
      </c>
      <c r="AS12" s="26">
        <v>1</v>
      </c>
      <c r="AT12" s="26">
        <v>1</v>
      </c>
      <c r="AU12" s="31">
        <f t="shared" si="14"/>
        <v>1</v>
      </c>
      <c r="AV12" s="26">
        <v>0</v>
      </c>
      <c r="AW12" s="26">
        <v>0</v>
      </c>
      <c r="AX12" s="31" t="str">
        <f t="shared" si="15"/>
        <v xml:space="preserve"> </v>
      </c>
      <c r="AY12" s="26">
        <v>0</v>
      </c>
      <c r="AZ12" s="26">
        <v>0</v>
      </c>
      <c r="BA12" s="31" t="str">
        <f t="shared" si="16"/>
        <v xml:space="preserve"> </v>
      </c>
      <c r="BB12" s="26">
        <v>1</v>
      </c>
      <c r="BC12" s="26">
        <v>1</v>
      </c>
      <c r="BD12" s="31">
        <f t="shared" si="17"/>
        <v>1</v>
      </c>
      <c r="BE12" s="26">
        <v>0</v>
      </c>
      <c r="BF12" s="26">
        <v>0</v>
      </c>
      <c r="BG12" s="31" t="str">
        <f t="shared" si="18"/>
        <v xml:space="preserve"> </v>
      </c>
      <c r="BH12" s="26">
        <v>0</v>
      </c>
      <c r="BI12" s="26">
        <v>0</v>
      </c>
      <c r="BJ12" s="31" t="str">
        <f t="shared" si="19"/>
        <v xml:space="preserve"> </v>
      </c>
      <c r="BK12" s="26">
        <v>0</v>
      </c>
      <c r="BL12" s="26">
        <v>0</v>
      </c>
      <c r="BM12" s="31" t="str">
        <f t="shared" si="20"/>
        <v xml:space="preserve"> </v>
      </c>
      <c r="BN12" s="26">
        <v>0</v>
      </c>
      <c r="BO12" s="26">
        <v>0</v>
      </c>
      <c r="BP12" s="31" t="str">
        <f t="shared" si="21"/>
        <v xml:space="preserve"> </v>
      </c>
      <c r="BQ12" s="26">
        <v>0</v>
      </c>
      <c r="BR12" s="26">
        <v>0</v>
      </c>
      <c r="BS12" s="31" t="str">
        <f t="shared" si="22"/>
        <v xml:space="preserve"> </v>
      </c>
    </row>
    <row r="13" spans="1:71" ht="23.25" customHeight="1" x14ac:dyDescent="0.25">
      <c r="A13" s="216"/>
      <c r="B13" s="30" t="s">
        <v>59</v>
      </c>
      <c r="C13" s="24"/>
      <c r="D13" s="24">
        <v>1</v>
      </c>
      <c r="E13" s="31" t="str">
        <f t="shared" si="0"/>
        <v xml:space="preserve"> </v>
      </c>
      <c r="F13" s="25"/>
      <c r="G13" s="25">
        <v>0</v>
      </c>
      <c r="H13" s="31" t="str">
        <f t="shared" si="1"/>
        <v xml:space="preserve"> </v>
      </c>
      <c r="I13" s="35"/>
      <c r="J13" s="35">
        <v>4</v>
      </c>
      <c r="K13" s="31" t="str">
        <f t="shared" si="2"/>
        <v xml:space="preserve"> </v>
      </c>
      <c r="L13" s="35"/>
      <c r="M13" s="35">
        <v>2</v>
      </c>
      <c r="N13" s="31" t="str">
        <f t="shared" si="3"/>
        <v xml:space="preserve"> </v>
      </c>
      <c r="O13" s="35"/>
      <c r="P13" s="35">
        <v>0</v>
      </c>
      <c r="Q13" s="31" t="str">
        <f t="shared" si="4"/>
        <v xml:space="preserve"> </v>
      </c>
      <c r="R13" s="35"/>
      <c r="S13" s="35">
        <v>3</v>
      </c>
      <c r="T13" s="31" t="str">
        <f t="shared" si="5"/>
        <v xml:space="preserve"> </v>
      </c>
      <c r="U13" s="35"/>
      <c r="V13" s="35">
        <v>6</v>
      </c>
      <c r="W13" s="31" t="str">
        <f t="shared" si="6"/>
        <v xml:space="preserve"> </v>
      </c>
      <c r="X13" s="35"/>
      <c r="Y13" s="35">
        <v>0</v>
      </c>
      <c r="Z13" s="31" t="str">
        <f t="shared" si="7"/>
        <v xml:space="preserve"> </v>
      </c>
      <c r="AA13" s="35"/>
      <c r="AB13" s="35">
        <v>0</v>
      </c>
      <c r="AC13" s="31" t="str">
        <f t="shared" si="8"/>
        <v xml:space="preserve"> </v>
      </c>
      <c r="AD13" s="35"/>
      <c r="AE13" s="35">
        <v>1</v>
      </c>
      <c r="AF13" s="31" t="str">
        <f t="shared" si="9"/>
        <v xml:space="preserve"> </v>
      </c>
      <c r="AG13" s="35"/>
      <c r="AH13" s="35">
        <v>2</v>
      </c>
      <c r="AI13" s="31" t="str">
        <f t="shared" si="10"/>
        <v xml:space="preserve"> </v>
      </c>
      <c r="AJ13" s="35"/>
      <c r="AK13" s="35">
        <v>4</v>
      </c>
      <c r="AL13" s="31" t="str">
        <f t="shared" si="11"/>
        <v xml:space="preserve"> </v>
      </c>
      <c r="AM13" s="35"/>
      <c r="AN13" s="35">
        <v>0</v>
      </c>
      <c r="AO13" s="31" t="str">
        <f t="shared" si="12"/>
        <v xml:space="preserve"> </v>
      </c>
      <c r="AP13" s="35"/>
      <c r="AQ13" s="35">
        <v>1</v>
      </c>
      <c r="AR13" s="31" t="str">
        <f t="shared" si="13"/>
        <v xml:space="preserve"> </v>
      </c>
      <c r="AS13" s="35"/>
      <c r="AT13" s="35">
        <v>0</v>
      </c>
      <c r="AU13" s="31" t="str">
        <f t="shared" si="14"/>
        <v xml:space="preserve"> </v>
      </c>
      <c r="AV13" s="35"/>
      <c r="AW13" s="35">
        <v>0</v>
      </c>
      <c r="AX13" s="31" t="str">
        <f t="shared" si="15"/>
        <v xml:space="preserve"> </v>
      </c>
      <c r="AY13" s="35"/>
      <c r="AZ13" s="35">
        <v>3</v>
      </c>
      <c r="BA13" s="31" t="str">
        <f t="shared" si="16"/>
        <v xml:space="preserve"> </v>
      </c>
      <c r="BB13" s="35"/>
      <c r="BC13" s="35">
        <v>1</v>
      </c>
      <c r="BD13" s="31" t="str">
        <f t="shared" si="17"/>
        <v xml:space="preserve"> </v>
      </c>
      <c r="BE13" s="35"/>
      <c r="BF13" s="35">
        <v>9</v>
      </c>
      <c r="BG13" s="31" t="str">
        <f t="shared" si="18"/>
        <v xml:space="preserve"> </v>
      </c>
      <c r="BH13" s="35"/>
      <c r="BI13" s="35">
        <v>2</v>
      </c>
      <c r="BJ13" s="31" t="str">
        <f t="shared" si="19"/>
        <v xml:space="preserve"> </v>
      </c>
      <c r="BK13" s="35"/>
      <c r="BL13" s="35">
        <v>2</v>
      </c>
      <c r="BM13" s="31" t="str">
        <f t="shared" si="20"/>
        <v xml:space="preserve"> </v>
      </c>
      <c r="BN13" s="35"/>
      <c r="BO13" s="35">
        <v>1</v>
      </c>
      <c r="BP13" s="31" t="str">
        <f t="shared" si="21"/>
        <v xml:space="preserve"> </v>
      </c>
      <c r="BQ13" s="35"/>
      <c r="BR13" s="35">
        <v>0</v>
      </c>
      <c r="BS13" s="31" t="str">
        <f t="shared" si="22"/>
        <v xml:space="preserve"> </v>
      </c>
    </row>
    <row r="14" spans="1:71" ht="24" customHeight="1" x14ac:dyDescent="0.25">
      <c r="A14" s="216"/>
      <c r="B14" s="30" t="s">
        <v>49</v>
      </c>
      <c r="C14" s="24"/>
      <c r="D14" s="24">
        <v>1</v>
      </c>
      <c r="E14" s="31" t="str">
        <f t="shared" si="0"/>
        <v xml:space="preserve"> </v>
      </c>
      <c r="F14" s="25"/>
      <c r="G14" s="25">
        <v>0</v>
      </c>
      <c r="H14" s="31" t="str">
        <f t="shared" si="1"/>
        <v xml:space="preserve"> </v>
      </c>
      <c r="I14" s="35"/>
      <c r="J14" s="35">
        <v>0</v>
      </c>
      <c r="K14" s="31" t="str">
        <f t="shared" si="2"/>
        <v xml:space="preserve"> </v>
      </c>
      <c r="L14" s="35"/>
      <c r="M14" s="35">
        <v>0</v>
      </c>
      <c r="N14" s="31" t="str">
        <f t="shared" si="3"/>
        <v xml:space="preserve"> </v>
      </c>
      <c r="O14" s="35"/>
      <c r="P14" s="35">
        <v>0</v>
      </c>
      <c r="Q14" s="31" t="str">
        <f t="shared" si="4"/>
        <v xml:space="preserve"> </v>
      </c>
      <c r="R14" s="35"/>
      <c r="S14" s="35">
        <v>5</v>
      </c>
      <c r="T14" s="31" t="str">
        <f t="shared" si="5"/>
        <v xml:space="preserve"> </v>
      </c>
      <c r="U14" s="35"/>
      <c r="V14" s="35">
        <v>3</v>
      </c>
      <c r="W14" s="31" t="str">
        <f t="shared" si="6"/>
        <v xml:space="preserve"> </v>
      </c>
      <c r="X14" s="35"/>
      <c r="Y14" s="35">
        <v>0</v>
      </c>
      <c r="Z14" s="31" t="str">
        <f t="shared" si="7"/>
        <v xml:space="preserve"> </v>
      </c>
      <c r="AA14" s="35"/>
      <c r="AB14" s="35">
        <v>0</v>
      </c>
      <c r="AC14" s="31" t="str">
        <f t="shared" si="8"/>
        <v xml:space="preserve"> </v>
      </c>
      <c r="AD14" s="35"/>
      <c r="AE14" s="35">
        <v>4</v>
      </c>
      <c r="AF14" s="31" t="str">
        <f t="shared" si="9"/>
        <v xml:space="preserve"> </v>
      </c>
      <c r="AG14" s="35"/>
      <c r="AH14" s="35">
        <v>3</v>
      </c>
      <c r="AI14" s="31" t="str">
        <f t="shared" si="10"/>
        <v xml:space="preserve"> </v>
      </c>
      <c r="AJ14" s="35"/>
      <c r="AK14" s="35">
        <v>0</v>
      </c>
      <c r="AL14" s="31" t="str">
        <f t="shared" si="11"/>
        <v xml:space="preserve"> </v>
      </c>
      <c r="AM14" s="35"/>
      <c r="AN14" s="35">
        <v>0</v>
      </c>
      <c r="AO14" s="31" t="str">
        <f t="shared" si="12"/>
        <v xml:space="preserve"> </v>
      </c>
      <c r="AP14" s="35"/>
      <c r="AQ14" s="35">
        <v>2</v>
      </c>
      <c r="AR14" s="31" t="str">
        <f t="shared" si="13"/>
        <v xml:space="preserve"> </v>
      </c>
      <c r="AS14" s="35"/>
      <c r="AT14" s="35">
        <v>2</v>
      </c>
      <c r="AU14" s="31" t="str">
        <f t="shared" si="14"/>
        <v xml:space="preserve"> </v>
      </c>
      <c r="AV14" s="35"/>
      <c r="AW14" s="35">
        <v>0</v>
      </c>
      <c r="AX14" s="31" t="str">
        <f t="shared" si="15"/>
        <v xml:space="preserve"> </v>
      </c>
      <c r="AY14" s="35"/>
      <c r="AZ14" s="35">
        <v>0</v>
      </c>
      <c r="BA14" s="31" t="str">
        <f t="shared" si="16"/>
        <v xml:space="preserve"> </v>
      </c>
      <c r="BB14" s="35"/>
      <c r="BC14" s="35">
        <v>1</v>
      </c>
      <c r="BD14" s="31" t="str">
        <f t="shared" si="17"/>
        <v xml:space="preserve"> </v>
      </c>
      <c r="BE14" s="35"/>
      <c r="BF14" s="35">
        <v>0</v>
      </c>
      <c r="BG14" s="31" t="str">
        <f t="shared" si="18"/>
        <v xml:space="preserve"> </v>
      </c>
      <c r="BH14" s="35"/>
      <c r="BI14" s="35">
        <v>2</v>
      </c>
      <c r="BJ14" s="31" t="str">
        <f t="shared" si="19"/>
        <v xml:space="preserve"> </v>
      </c>
      <c r="BK14" s="35"/>
      <c r="BL14" s="35">
        <v>0</v>
      </c>
      <c r="BM14" s="31" t="str">
        <f t="shared" si="20"/>
        <v xml:space="preserve"> </v>
      </c>
      <c r="BN14" s="35"/>
      <c r="BO14" s="35">
        <v>0</v>
      </c>
      <c r="BP14" s="31" t="str">
        <f t="shared" si="21"/>
        <v xml:space="preserve"> </v>
      </c>
      <c r="BQ14" s="35"/>
      <c r="BR14" s="35">
        <v>1</v>
      </c>
      <c r="BS14" s="31" t="str">
        <f t="shared" si="22"/>
        <v xml:space="preserve"> </v>
      </c>
    </row>
    <row r="15" spans="1:71" ht="15" customHeight="1" x14ac:dyDescent="0.25">
      <c r="A15" s="216"/>
      <c r="B15" s="30" t="s">
        <v>57</v>
      </c>
      <c r="C15" s="24"/>
      <c r="D15" s="24">
        <v>3</v>
      </c>
      <c r="E15" s="31" t="str">
        <f t="shared" si="0"/>
        <v xml:space="preserve"> </v>
      </c>
      <c r="F15" s="25"/>
      <c r="G15" s="25">
        <v>0</v>
      </c>
      <c r="H15" s="31" t="str">
        <f t="shared" si="1"/>
        <v xml:space="preserve"> </v>
      </c>
      <c r="I15" s="35"/>
      <c r="J15" s="35">
        <v>1</v>
      </c>
      <c r="K15" s="31" t="str">
        <f t="shared" si="2"/>
        <v xml:space="preserve"> </v>
      </c>
      <c r="L15" s="35"/>
      <c r="M15" s="35">
        <v>0</v>
      </c>
      <c r="N15" s="31" t="str">
        <f t="shared" si="3"/>
        <v xml:space="preserve"> </v>
      </c>
      <c r="O15" s="35"/>
      <c r="P15" s="35">
        <v>0</v>
      </c>
      <c r="Q15" s="31" t="str">
        <f t="shared" si="4"/>
        <v xml:space="preserve"> </v>
      </c>
      <c r="R15" s="35"/>
      <c r="S15" s="35">
        <v>0</v>
      </c>
      <c r="T15" s="31" t="str">
        <f t="shared" si="5"/>
        <v xml:space="preserve"> </v>
      </c>
      <c r="U15" s="35"/>
      <c r="V15" s="35">
        <v>4</v>
      </c>
      <c r="W15" s="31" t="str">
        <f t="shared" si="6"/>
        <v xml:space="preserve"> </v>
      </c>
      <c r="X15" s="35"/>
      <c r="Y15" s="35">
        <v>1</v>
      </c>
      <c r="Z15" s="31" t="str">
        <f t="shared" si="7"/>
        <v xml:space="preserve"> </v>
      </c>
      <c r="AA15" s="35"/>
      <c r="AB15" s="35">
        <v>5</v>
      </c>
      <c r="AC15" s="31" t="str">
        <f t="shared" si="8"/>
        <v xml:space="preserve"> </v>
      </c>
      <c r="AD15" s="35"/>
      <c r="AE15" s="35">
        <v>5</v>
      </c>
      <c r="AF15" s="31" t="str">
        <f t="shared" si="9"/>
        <v xml:space="preserve"> </v>
      </c>
      <c r="AG15" s="35"/>
      <c r="AH15" s="35">
        <v>1</v>
      </c>
      <c r="AI15" s="31" t="str">
        <f t="shared" si="10"/>
        <v xml:space="preserve"> </v>
      </c>
      <c r="AJ15" s="35"/>
      <c r="AK15" s="35">
        <v>0</v>
      </c>
      <c r="AL15" s="31" t="str">
        <f t="shared" si="11"/>
        <v xml:space="preserve"> </v>
      </c>
      <c r="AM15" s="35"/>
      <c r="AN15" s="35">
        <v>1</v>
      </c>
      <c r="AO15" s="31" t="str">
        <f t="shared" si="12"/>
        <v xml:space="preserve"> </v>
      </c>
      <c r="AP15" s="35"/>
      <c r="AQ15" s="35">
        <v>1</v>
      </c>
      <c r="AR15" s="31" t="str">
        <f t="shared" si="13"/>
        <v xml:space="preserve"> </v>
      </c>
      <c r="AS15" s="35"/>
      <c r="AT15" s="35">
        <v>1</v>
      </c>
      <c r="AU15" s="31" t="str">
        <f t="shared" si="14"/>
        <v xml:space="preserve"> </v>
      </c>
      <c r="AV15" s="35"/>
      <c r="AW15" s="35">
        <v>6</v>
      </c>
      <c r="AX15" s="31" t="str">
        <f t="shared" si="15"/>
        <v xml:space="preserve"> </v>
      </c>
      <c r="AY15" s="35"/>
      <c r="AZ15" s="35">
        <v>0</v>
      </c>
      <c r="BA15" s="31" t="str">
        <f t="shared" si="16"/>
        <v xml:space="preserve"> </v>
      </c>
      <c r="BB15" s="35"/>
      <c r="BC15" s="35">
        <v>5</v>
      </c>
      <c r="BD15" s="31" t="str">
        <f t="shared" si="17"/>
        <v xml:space="preserve"> </v>
      </c>
      <c r="BE15" s="35"/>
      <c r="BF15" s="35">
        <v>1</v>
      </c>
      <c r="BG15" s="31" t="str">
        <f t="shared" si="18"/>
        <v xml:space="preserve"> </v>
      </c>
      <c r="BH15" s="35"/>
      <c r="BI15" s="35">
        <v>0</v>
      </c>
      <c r="BJ15" s="31" t="str">
        <f t="shared" si="19"/>
        <v xml:space="preserve"> </v>
      </c>
      <c r="BK15" s="35"/>
      <c r="BL15" s="35">
        <v>0</v>
      </c>
      <c r="BM15" s="31" t="str">
        <f t="shared" si="20"/>
        <v xml:space="preserve"> </v>
      </c>
      <c r="BN15" s="35"/>
      <c r="BO15" s="35">
        <v>2</v>
      </c>
      <c r="BP15" s="31" t="str">
        <f t="shared" si="21"/>
        <v xml:space="preserve"> </v>
      </c>
      <c r="BQ15" s="35"/>
      <c r="BR15" s="35">
        <v>2</v>
      </c>
      <c r="BS15" s="31" t="str">
        <f t="shared" si="22"/>
        <v xml:space="preserve"> </v>
      </c>
    </row>
    <row r="16" spans="1:71" ht="24" customHeight="1" x14ac:dyDescent="0.25">
      <c r="A16" s="217"/>
      <c r="B16" s="30" t="s">
        <v>58</v>
      </c>
      <c r="C16" s="24"/>
      <c r="D16" s="24">
        <v>0</v>
      </c>
      <c r="E16" s="31" t="str">
        <f t="shared" si="0"/>
        <v xml:space="preserve"> </v>
      </c>
      <c r="F16" s="25"/>
      <c r="G16" s="25">
        <v>0</v>
      </c>
      <c r="H16" s="31" t="str">
        <f t="shared" si="1"/>
        <v xml:space="preserve"> </v>
      </c>
      <c r="I16" s="35"/>
      <c r="J16" s="35">
        <v>0</v>
      </c>
      <c r="K16" s="31" t="str">
        <f t="shared" si="2"/>
        <v xml:space="preserve"> </v>
      </c>
      <c r="M16" s="35">
        <v>0</v>
      </c>
      <c r="N16" s="31" t="str">
        <f>IFERROR((#REF!/M16)," ")</f>
        <v xml:space="preserve"> </v>
      </c>
      <c r="O16" s="35"/>
      <c r="P16" s="35">
        <v>0</v>
      </c>
      <c r="Q16" s="31" t="str">
        <f t="shared" si="4"/>
        <v xml:space="preserve"> </v>
      </c>
      <c r="R16" s="35"/>
      <c r="S16" s="35">
        <v>1</v>
      </c>
      <c r="T16" s="31" t="str">
        <f t="shared" si="5"/>
        <v xml:space="preserve"> </v>
      </c>
      <c r="U16" s="35"/>
      <c r="V16" s="35">
        <v>0</v>
      </c>
      <c r="W16" s="31" t="str">
        <f t="shared" si="6"/>
        <v xml:space="preserve"> </v>
      </c>
      <c r="X16" s="35"/>
      <c r="Y16" s="35">
        <v>0</v>
      </c>
      <c r="Z16" s="31" t="str">
        <f t="shared" si="7"/>
        <v xml:space="preserve"> </v>
      </c>
      <c r="AA16" s="35"/>
      <c r="AB16" s="35">
        <v>1</v>
      </c>
      <c r="AC16" s="31" t="str">
        <f t="shared" si="8"/>
        <v xml:space="preserve"> </v>
      </c>
      <c r="AD16" s="35"/>
      <c r="AE16" s="35">
        <v>1</v>
      </c>
      <c r="AF16" s="31" t="str">
        <f t="shared" si="9"/>
        <v xml:space="preserve"> </v>
      </c>
      <c r="AG16" s="35"/>
      <c r="AH16" s="35">
        <v>1</v>
      </c>
      <c r="AI16" s="31" t="str">
        <f t="shared" si="10"/>
        <v xml:space="preserve"> </v>
      </c>
      <c r="AJ16" s="35"/>
      <c r="AK16" s="35">
        <v>0</v>
      </c>
      <c r="AL16" s="31" t="str">
        <f t="shared" si="11"/>
        <v xml:space="preserve"> </v>
      </c>
      <c r="AM16" s="35"/>
      <c r="AN16" s="35">
        <v>0</v>
      </c>
      <c r="AO16" s="31" t="str">
        <f t="shared" si="12"/>
        <v xml:space="preserve"> </v>
      </c>
      <c r="AP16" s="35"/>
      <c r="AQ16" s="35">
        <v>3</v>
      </c>
      <c r="AR16" s="31" t="str">
        <f t="shared" si="13"/>
        <v xml:space="preserve"> </v>
      </c>
      <c r="AS16" s="35"/>
      <c r="AT16" s="35">
        <v>0</v>
      </c>
      <c r="AU16" s="31" t="str">
        <f t="shared" si="14"/>
        <v xml:space="preserve"> </v>
      </c>
      <c r="AV16" s="35"/>
      <c r="AW16" s="35">
        <v>1</v>
      </c>
      <c r="AX16" s="31" t="str">
        <f t="shared" si="15"/>
        <v xml:space="preserve"> </v>
      </c>
      <c r="AY16" s="35"/>
      <c r="AZ16" s="35">
        <v>0</v>
      </c>
      <c r="BA16" s="31" t="str">
        <f t="shared" si="16"/>
        <v xml:space="preserve"> </v>
      </c>
      <c r="BB16" s="35"/>
      <c r="BC16" s="35">
        <v>2</v>
      </c>
      <c r="BD16" s="31" t="str">
        <f t="shared" si="17"/>
        <v xml:space="preserve"> </v>
      </c>
      <c r="BE16" s="35"/>
      <c r="BF16" s="35">
        <v>0</v>
      </c>
      <c r="BG16" s="31" t="str">
        <f t="shared" si="18"/>
        <v xml:space="preserve"> </v>
      </c>
      <c r="BH16" s="35"/>
      <c r="BI16" s="35">
        <v>0</v>
      </c>
      <c r="BJ16" s="31" t="str">
        <f t="shared" si="19"/>
        <v xml:space="preserve"> </v>
      </c>
      <c r="BK16" s="35"/>
      <c r="BL16" s="35">
        <v>0</v>
      </c>
      <c r="BM16" s="31" t="str">
        <f t="shared" si="20"/>
        <v xml:space="preserve"> </v>
      </c>
      <c r="BN16" s="35"/>
      <c r="BO16" s="35">
        <v>0</v>
      </c>
      <c r="BP16" s="31" t="str">
        <f t="shared" si="21"/>
        <v xml:space="preserve"> </v>
      </c>
      <c r="BQ16" s="35"/>
      <c r="BR16" s="35">
        <v>0</v>
      </c>
      <c r="BS16" s="31" t="str">
        <f t="shared" si="22"/>
        <v xml:space="preserve"> </v>
      </c>
    </row>
    <row r="17" spans="1:71" ht="15" customHeight="1" x14ac:dyDescent="0.25">
      <c r="A17" s="47" t="s">
        <v>93</v>
      </c>
      <c r="B17" s="27" t="s">
        <v>60</v>
      </c>
      <c r="C17" s="24">
        <v>71</v>
      </c>
      <c r="D17" s="24">
        <v>53</v>
      </c>
      <c r="E17" s="31">
        <f t="shared" si="0"/>
        <v>0.74647887323943662</v>
      </c>
      <c r="F17" s="25">
        <v>10</v>
      </c>
      <c r="G17" s="25">
        <v>10</v>
      </c>
      <c r="H17" s="31">
        <f t="shared" si="1"/>
        <v>1</v>
      </c>
      <c r="I17" s="35">
        <v>10</v>
      </c>
      <c r="J17" s="35">
        <v>10</v>
      </c>
      <c r="K17" s="31">
        <f t="shared" si="2"/>
        <v>1</v>
      </c>
      <c r="L17" s="35">
        <v>23</v>
      </c>
      <c r="M17" s="35">
        <v>23</v>
      </c>
      <c r="N17" s="31">
        <f t="shared" si="3"/>
        <v>1</v>
      </c>
      <c r="O17" s="35">
        <v>45</v>
      </c>
      <c r="P17" s="35">
        <v>45</v>
      </c>
      <c r="Q17" s="31">
        <f t="shared" si="4"/>
        <v>1</v>
      </c>
      <c r="R17" s="35">
        <v>127</v>
      </c>
      <c r="S17" s="35">
        <v>127</v>
      </c>
      <c r="T17" s="31">
        <f t="shared" si="5"/>
        <v>1</v>
      </c>
      <c r="U17" s="35">
        <v>25</v>
      </c>
      <c r="V17" s="35">
        <v>25</v>
      </c>
      <c r="W17" s="31">
        <f t="shared" si="6"/>
        <v>1</v>
      </c>
      <c r="X17" s="35">
        <v>35</v>
      </c>
      <c r="Y17" s="35">
        <v>35</v>
      </c>
      <c r="Z17" s="31">
        <f t="shared" si="7"/>
        <v>1</v>
      </c>
      <c r="AA17" s="35">
        <v>120</v>
      </c>
      <c r="AB17" s="35">
        <v>120</v>
      </c>
      <c r="AC17" s="31">
        <f t="shared" si="8"/>
        <v>1</v>
      </c>
      <c r="AD17" s="169">
        <v>7</v>
      </c>
      <c r="AE17" s="169">
        <v>7</v>
      </c>
      <c r="AF17" s="31">
        <f t="shared" si="9"/>
        <v>1</v>
      </c>
      <c r="AG17" s="35">
        <v>27</v>
      </c>
      <c r="AH17" s="35">
        <v>27</v>
      </c>
      <c r="AI17" s="31">
        <f t="shared" si="10"/>
        <v>1</v>
      </c>
      <c r="AJ17" s="35">
        <v>0</v>
      </c>
      <c r="AK17" s="35">
        <v>0</v>
      </c>
      <c r="AL17" s="31" t="str">
        <f t="shared" si="11"/>
        <v xml:space="preserve"> </v>
      </c>
      <c r="AM17" s="35">
        <v>23</v>
      </c>
      <c r="AN17" s="35">
        <v>20</v>
      </c>
      <c r="AO17" s="31">
        <f t="shared" si="12"/>
        <v>0.86956521739130432</v>
      </c>
      <c r="AP17" s="35">
        <v>52</v>
      </c>
      <c r="AQ17" s="35">
        <v>47</v>
      </c>
      <c r="AR17" s="31">
        <f t="shared" si="13"/>
        <v>0.90384615384615385</v>
      </c>
      <c r="AS17" s="35">
        <v>55</v>
      </c>
      <c r="AT17" s="35">
        <v>52</v>
      </c>
      <c r="AU17" s="31">
        <f t="shared" si="14"/>
        <v>0.94545454545454544</v>
      </c>
      <c r="AV17" s="35">
        <v>95</v>
      </c>
      <c r="AW17" s="35">
        <v>100</v>
      </c>
      <c r="AX17" s="31">
        <f t="shared" si="15"/>
        <v>1.0526315789473684</v>
      </c>
      <c r="AY17" s="35">
        <v>10</v>
      </c>
      <c r="AZ17" s="35">
        <v>10</v>
      </c>
      <c r="BA17" s="31">
        <f t="shared" si="16"/>
        <v>1</v>
      </c>
      <c r="BB17" s="35">
        <v>37</v>
      </c>
      <c r="BC17" s="35">
        <v>36</v>
      </c>
      <c r="BD17" s="31">
        <f t="shared" si="17"/>
        <v>0.97297297297297303</v>
      </c>
      <c r="BE17" s="35">
        <v>102</v>
      </c>
      <c r="BF17" s="35">
        <v>102</v>
      </c>
      <c r="BG17" s="31">
        <f t="shared" si="18"/>
        <v>1</v>
      </c>
      <c r="BH17" s="35">
        <v>0</v>
      </c>
      <c r="BI17" s="35">
        <v>0</v>
      </c>
      <c r="BJ17" s="31" t="str">
        <f t="shared" si="19"/>
        <v xml:space="preserve"> </v>
      </c>
      <c r="BK17" s="35">
        <v>207</v>
      </c>
      <c r="BL17" s="35">
        <v>207</v>
      </c>
      <c r="BM17" s="31">
        <f t="shared" si="20"/>
        <v>1</v>
      </c>
      <c r="BN17" s="35">
        <v>64</v>
      </c>
      <c r="BO17" s="35">
        <v>64</v>
      </c>
      <c r="BP17" s="31">
        <f t="shared" si="21"/>
        <v>1</v>
      </c>
      <c r="BQ17" s="35">
        <v>14</v>
      </c>
      <c r="BR17" s="35">
        <v>14</v>
      </c>
      <c r="BS17" s="31">
        <f t="shared" si="22"/>
        <v>1</v>
      </c>
    </row>
    <row r="18" spans="1:71" s="153" customFormat="1" ht="16.5" customHeight="1" x14ac:dyDescent="0.25">
      <c r="A18" s="210" t="s">
        <v>61</v>
      </c>
      <c r="B18" s="210"/>
      <c r="C18" s="85"/>
      <c r="D18" s="85" t="s">
        <v>46</v>
      </c>
      <c r="E18" s="171">
        <f>IFERROR(AVERAGE(E6:E17)," ")</f>
        <v>0.94929577464788739</v>
      </c>
      <c r="F18" s="208"/>
      <c r="G18" s="209"/>
      <c r="H18" s="171">
        <f>IFERROR(AVERAGE(H6:H17)," ")</f>
        <v>1</v>
      </c>
      <c r="I18" s="208"/>
      <c r="J18" s="209"/>
      <c r="K18" s="171">
        <f>IFERROR(AVERAGE(K6:K17)," ")</f>
        <v>1</v>
      </c>
      <c r="L18" s="208"/>
      <c r="M18" s="209"/>
      <c r="N18" s="171">
        <f>IFERROR(AVERAGE(N6:N17)," ")</f>
        <v>1.1000000000000001</v>
      </c>
      <c r="O18" s="208"/>
      <c r="P18" s="209"/>
      <c r="Q18" s="171">
        <f>IFERROR(AVERAGE(Q6:Q17)," ")</f>
        <v>1</v>
      </c>
      <c r="R18" s="208"/>
      <c r="S18" s="209"/>
      <c r="T18" s="171">
        <f>IFERROR(AVERAGE(T6:T17)," ")</f>
        <v>1</v>
      </c>
      <c r="U18" s="208"/>
      <c r="V18" s="209"/>
      <c r="W18" s="171">
        <f>IFERROR(AVERAGE(W6:W17)," ")</f>
        <v>1</v>
      </c>
      <c r="X18" s="208"/>
      <c r="Y18" s="209"/>
      <c r="Z18" s="171">
        <f>IFERROR(AVERAGE(Z6:Z17)," ")</f>
        <v>1</v>
      </c>
      <c r="AA18" s="208"/>
      <c r="AB18" s="209"/>
      <c r="AC18" s="171">
        <f>IFERROR(AVERAGE(AC6:AC17)," ")</f>
        <v>1</v>
      </c>
      <c r="AD18" s="208"/>
      <c r="AE18" s="209"/>
      <c r="AF18" s="171">
        <f>IFERROR(AVERAGE(AF6:AF17)," ")</f>
        <v>1</v>
      </c>
      <c r="AG18" s="208"/>
      <c r="AH18" s="209"/>
      <c r="AI18" s="171">
        <f>IFERROR(AVERAGE(AI6:AI17)," ")</f>
        <v>1</v>
      </c>
      <c r="AJ18" s="208"/>
      <c r="AK18" s="209"/>
      <c r="AL18" s="171">
        <f>IFERROR(AVERAGE(AL6:AL17)," ")</f>
        <v>1.1000000000000001</v>
      </c>
      <c r="AM18" s="208"/>
      <c r="AN18" s="209"/>
      <c r="AO18" s="171">
        <f>IFERROR(AVERAGE(AO6:AO17)," ")</f>
        <v>0.93659420289855078</v>
      </c>
      <c r="AP18" s="208"/>
      <c r="AQ18" s="209"/>
      <c r="AR18" s="171">
        <f>IFERROR(AVERAGE(AR6:AR17)," ")</f>
        <v>0.97596153846153844</v>
      </c>
      <c r="AS18" s="208"/>
      <c r="AT18" s="209"/>
      <c r="AU18" s="171">
        <f>IFERROR(AVERAGE(AU6:AU17)," ")</f>
        <v>0.98909090909090902</v>
      </c>
      <c r="AV18" s="208"/>
      <c r="AW18" s="209"/>
      <c r="AX18" s="171">
        <f>IFERROR(AVERAGE(AX6:AX17)," ")</f>
        <v>1.0175438596491226</v>
      </c>
      <c r="AY18" s="208"/>
      <c r="AZ18" s="209"/>
      <c r="BA18" s="171">
        <f>IFERROR(AVERAGE(BA6:BA17)," ")</f>
        <v>1.0625</v>
      </c>
      <c r="BB18" s="208"/>
      <c r="BC18" s="209"/>
      <c r="BD18" s="171">
        <f>IFERROR(AVERAGE(BD6:BD17)," ")</f>
        <v>1.0834834834834834</v>
      </c>
      <c r="BE18" s="208"/>
      <c r="BF18" s="209"/>
      <c r="BG18" s="171">
        <f>IFERROR(AVERAGE(BG6:BG17)," ")</f>
        <v>1</v>
      </c>
      <c r="BH18" s="208"/>
      <c r="BI18" s="209"/>
      <c r="BJ18" s="171">
        <f>IFERROR(AVERAGE(BJ6:BJ17)," ")</f>
        <v>1</v>
      </c>
      <c r="BK18" s="208"/>
      <c r="BL18" s="209"/>
      <c r="BM18" s="171">
        <f>IFERROR(AVERAGE(BM6:BM17)," ")</f>
        <v>0.75</v>
      </c>
      <c r="BN18" s="208"/>
      <c r="BO18" s="209"/>
      <c r="BP18" s="171">
        <f>IFERROR(AVERAGE(BP6:BP17)," ")</f>
        <v>0.875</v>
      </c>
      <c r="BQ18" s="208"/>
      <c r="BR18" s="209"/>
      <c r="BS18" s="171">
        <f>IFERROR(AVERAGE(BS6:BS17)," ")</f>
        <v>0.9363636363636364</v>
      </c>
    </row>
    <row r="19" spans="1:71" x14ac:dyDescent="0.25">
      <c r="D19" s="50" t="s">
        <v>96</v>
      </c>
      <c r="E19" s="54">
        <f>IFERROR((E18*10)," ")</f>
        <v>9.4929577464788739</v>
      </c>
      <c r="H19" s="54">
        <f>IFERROR((H18*10)," ")</f>
        <v>10</v>
      </c>
      <c r="K19" s="54">
        <f>IFERROR((K18*10)," ")</f>
        <v>10</v>
      </c>
      <c r="N19" s="54">
        <f>IFERROR((N18*10)," ")</f>
        <v>11</v>
      </c>
      <c r="Q19" s="54">
        <f>IFERROR((Q18*10)," ")</f>
        <v>10</v>
      </c>
      <c r="T19" s="54">
        <f>IFERROR((T18*10)," ")</f>
        <v>10</v>
      </c>
      <c r="W19" s="54">
        <f>IFERROR((W18*10)," ")</f>
        <v>10</v>
      </c>
      <c r="Z19" s="54">
        <f>IFERROR((Z18*10)," ")</f>
        <v>10</v>
      </c>
      <c r="AC19" s="54">
        <f>IFERROR((AC18*10)," ")</f>
        <v>10</v>
      </c>
      <c r="AF19" s="54">
        <f>IFERROR((AF18*10)," ")</f>
        <v>10</v>
      </c>
      <c r="AI19" s="54">
        <f>IFERROR((AI18*10)," ")</f>
        <v>10</v>
      </c>
      <c r="AL19" s="54">
        <f>IFERROR((AL18*10)," ")</f>
        <v>11</v>
      </c>
      <c r="AO19" s="54">
        <f>IFERROR((AO18*10)," ")</f>
        <v>9.3659420289855078</v>
      </c>
      <c r="AR19" s="54">
        <f>IFERROR((AR18*10)," ")</f>
        <v>9.759615384615385</v>
      </c>
      <c r="AU19" s="54">
        <f>IFERROR((AU18*10)," ")</f>
        <v>9.8909090909090907</v>
      </c>
      <c r="AX19" s="54">
        <f>IFERROR((AX18*10)," ")</f>
        <v>10.175438596491226</v>
      </c>
      <c r="BA19" s="54">
        <f>IFERROR((BA18*10)," ")</f>
        <v>10.625</v>
      </c>
      <c r="BD19" s="54">
        <f>IFERROR((BD18*10)," ")</f>
        <v>10.834834834834835</v>
      </c>
      <c r="BG19" s="54">
        <f>IFERROR((BG18*10)," ")</f>
        <v>10</v>
      </c>
      <c r="BJ19" s="54">
        <f>IFERROR((BJ18*10)," ")</f>
        <v>10</v>
      </c>
      <c r="BM19" s="54">
        <f>IFERROR((BM18*10)," ")</f>
        <v>7.5</v>
      </c>
      <c r="BP19" s="54">
        <f>IFERROR((BP18*10)," ")</f>
        <v>8.75</v>
      </c>
      <c r="BS19" s="54">
        <f>IFERROR((BS18*10)," ")</f>
        <v>9.3636363636363633</v>
      </c>
    </row>
    <row r="20" spans="1:71" x14ac:dyDescent="0.25">
      <c r="D20" s="49" t="s">
        <v>80</v>
      </c>
      <c r="E20" s="54">
        <f>IFERROR(IF(E19&lt;10.1,(E19*1),((E19-((E19-10)*2))))," ")</f>
        <v>9.4929577464788739</v>
      </c>
      <c r="H20" s="54">
        <f>IFERROR(IF(H19&lt;10.1,(H19*1),((H19-((H19-10)*2))))," ")</f>
        <v>10</v>
      </c>
      <c r="K20" s="54">
        <f>IFERROR(IF(K19&lt;10.1,(K19*1),((K19-((K19-10)*2))))," ")</f>
        <v>10</v>
      </c>
      <c r="N20" s="54">
        <f>IFERROR(IF(N19&lt;10.1,(N19*1),((N19-((N19-10)*2))))," ")</f>
        <v>9</v>
      </c>
      <c r="Q20" s="54">
        <f>IFERROR(IF(Q19&lt;10.1,(Q19*1),((Q19-((Q19-10)*2))))," ")</f>
        <v>10</v>
      </c>
      <c r="T20" s="54">
        <f>IFERROR(IF(T19&lt;10.1,(T19*1),((T19-((T19-10)*2))))," ")</f>
        <v>10</v>
      </c>
      <c r="W20" s="54">
        <f>IFERROR(IF(W19&lt;10.1,(W19*1),((W19-((W19-10)*2))))," ")</f>
        <v>10</v>
      </c>
      <c r="Z20" s="54">
        <f>IFERROR(IF(Z19&lt;10.1,(Z19*1),((Z19-((Z19-10)*2))))," ")</f>
        <v>10</v>
      </c>
      <c r="AC20" s="54">
        <f>IFERROR(IF(AC19&lt;10.1,(AC19*1),((AC19-((AC19-10)*2))))," ")</f>
        <v>10</v>
      </c>
      <c r="AF20" s="54">
        <f>IFERROR(IF(AF19&lt;10.1,(AF19*1),((AF19-((AF19-10)*2))))," ")</f>
        <v>10</v>
      </c>
      <c r="AI20" s="54">
        <f>IFERROR(IF(AI19&lt;10.1,(AI19*1),((AI19-((AI19-10)*2))))," ")</f>
        <v>10</v>
      </c>
      <c r="AL20" s="54">
        <f>IFERROR(IF(AL19&lt;10.1,(AL19*1),((AL19-((AL19-10)*2))))," ")</f>
        <v>9</v>
      </c>
      <c r="AO20" s="54">
        <f>IFERROR(IF(AO19&lt;10.1,(AO19*1),((AO19-((AO19-10)*2))))," ")</f>
        <v>9.3659420289855078</v>
      </c>
      <c r="AR20" s="54">
        <f>IFERROR(IF(AR19&lt;10.1,(AR19*1),((AR19-((AR19-10)*2))))," ")</f>
        <v>9.759615384615385</v>
      </c>
      <c r="AU20" s="54">
        <f>IFERROR(IF(AU19&lt;10.1,(AU19*1),((AU19-((AU19-10)*2))))," ")</f>
        <v>9.8909090909090907</v>
      </c>
      <c r="AX20" s="54">
        <f>IFERROR(IF(AX19&lt;10.1,(AX19*1),((AX19-((AX19-10)*2))))," ")</f>
        <v>9.824561403508774</v>
      </c>
      <c r="BA20" s="54">
        <f>IFERROR(IF(BA19&lt;10.1,(BA19*1),((BA19-((BA19-10)*2))))," ")</f>
        <v>9.375</v>
      </c>
      <c r="BD20" s="54">
        <f>IFERROR(IF(BD19&lt;10.1,(BD19*1),((BD19-((BD19-10)*2))))," ")</f>
        <v>9.1651651651651651</v>
      </c>
      <c r="BG20" s="54">
        <f>IFERROR(IF(BG19&lt;10.1,(BG19*1),((BG19-((BG19-10)*2))))," ")</f>
        <v>10</v>
      </c>
      <c r="BJ20" s="54">
        <f>IFERROR(IF(BJ19&lt;10.1,(BJ19*1),((BJ19-((BJ19-10)*2))))," ")</f>
        <v>10</v>
      </c>
      <c r="BM20" s="54">
        <f>IFERROR(IF(BM19&lt;10.1,(BM19*1),((BM19-((BM19-10)*2))))," ")</f>
        <v>7.5</v>
      </c>
      <c r="BP20" s="54">
        <f>IFERROR(IF(BP19&lt;10.1,(BP19*1),((BP19-((BP19-10)*2))))," ")</f>
        <v>8.75</v>
      </c>
      <c r="BS20" s="54">
        <f>IFERROR(IF(BS19&lt;10.1,(BS19*1),((BS19-((BS19-10)*2))))," ")</f>
        <v>9.3636363636363633</v>
      </c>
    </row>
    <row r="24" spans="1:71" ht="15.75" x14ac:dyDescent="0.25">
      <c r="C24" s="76" t="s">
        <v>79</v>
      </c>
      <c r="D24" s="77" t="s">
        <v>136</v>
      </c>
    </row>
    <row r="25" spans="1:71" x14ac:dyDescent="0.25">
      <c r="C25" s="70" t="s">
        <v>137</v>
      </c>
      <c r="D25" s="78">
        <v>0</v>
      </c>
    </row>
    <row r="26" spans="1:71" x14ac:dyDescent="0.25">
      <c r="C26" s="71" t="s">
        <v>134</v>
      </c>
      <c r="D26" s="67" t="s">
        <v>135</v>
      </c>
    </row>
    <row r="27" spans="1:71" x14ac:dyDescent="0.25">
      <c r="C27" s="71" t="s">
        <v>132</v>
      </c>
      <c r="D27" s="68" t="s">
        <v>133</v>
      </c>
    </row>
    <row r="28" spans="1:71" x14ac:dyDescent="0.25">
      <c r="C28" s="72" t="s">
        <v>130</v>
      </c>
      <c r="D28" s="68" t="s">
        <v>131</v>
      </c>
    </row>
    <row r="29" spans="1:71" x14ac:dyDescent="0.25">
      <c r="C29" s="72" t="s">
        <v>128</v>
      </c>
      <c r="D29" s="68" t="s">
        <v>129</v>
      </c>
    </row>
    <row r="30" spans="1:71" x14ac:dyDescent="0.25">
      <c r="C30" s="73" t="s">
        <v>126</v>
      </c>
      <c r="D30" s="68" t="s">
        <v>127</v>
      </c>
    </row>
    <row r="31" spans="1:71" x14ac:dyDescent="0.25">
      <c r="C31" s="72" t="s">
        <v>124</v>
      </c>
      <c r="D31" s="68" t="s">
        <v>125</v>
      </c>
    </row>
    <row r="32" spans="1:71" x14ac:dyDescent="0.25">
      <c r="C32" s="72" t="s">
        <v>122</v>
      </c>
      <c r="D32" s="68" t="s">
        <v>123</v>
      </c>
    </row>
    <row r="33" spans="3:8" x14ac:dyDescent="0.25">
      <c r="C33" s="72" t="s">
        <v>120</v>
      </c>
      <c r="D33" s="68" t="s">
        <v>121</v>
      </c>
    </row>
    <row r="34" spans="3:8" x14ac:dyDescent="0.25">
      <c r="C34" s="83" t="s">
        <v>117</v>
      </c>
      <c r="D34" s="84" t="s">
        <v>118</v>
      </c>
      <c r="E34" s="5"/>
      <c r="H34" s="87"/>
    </row>
    <row r="35" spans="3:8" x14ac:dyDescent="0.25">
      <c r="C35" s="72" t="s">
        <v>116</v>
      </c>
      <c r="D35" s="68" t="s">
        <v>119</v>
      </c>
      <c r="E35" s="89"/>
      <c r="H35" s="87"/>
    </row>
    <row r="36" spans="3:8" x14ac:dyDescent="0.25">
      <c r="C36" s="88">
        <v>10</v>
      </c>
      <c r="D36" s="84">
        <v>10</v>
      </c>
      <c r="E36" s="133"/>
      <c r="F36" s="85"/>
    </row>
    <row r="37" spans="3:8" x14ac:dyDescent="0.25">
      <c r="C37" s="83" t="s">
        <v>114</v>
      </c>
      <c r="D37" s="84" t="s">
        <v>115</v>
      </c>
      <c r="E37" s="133"/>
      <c r="F37" s="133"/>
      <c r="H37" s="85"/>
    </row>
    <row r="38" spans="3:8" x14ac:dyDescent="0.25">
      <c r="C38" s="83" t="s">
        <v>113</v>
      </c>
      <c r="D38" s="84" t="s">
        <v>145</v>
      </c>
      <c r="E38" s="89"/>
      <c r="F38" s="89"/>
    </row>
    <row r="39" spans="3:8" x14ac:dyDescent="0.25">
      <c r="C39" s="83" t="s">
        <v>111</v>
      </c>
      <c r="D39" s="84" t="s">
        <v>112</v>
      </c>
    </row>
    <row r="40" spans="3:8" x14ac:dyDescent="0.25">
      <c r="C40" s="83" t="s">
        <v>109</v>
      </c>
      <c r="D40" s="84" t="s">
        <v>110</v>
      </c>
    </row>
    <row r="41" spans="3:8" x14ac:dyDescent="0.25">
      <c r="C41" s="83" t="s">
        <v>107</v>
      </c>
      <c r="D41" s="84" t="s">
        <v>108</v>
      </c>
    </row>
    <row r="42" spans="3:8" x14ac:dyDescent="0.25">
      <c r="C42" s="83" t="s">
        <v>105</v>
      </c>
      <c r="D42" s="84" t="s">
        <v>106</v>
      </c>
    </row>
    <row r="43" spans="3:8" x14ac:dyDescent="0.25">
      <c r="C43" s="72" t="s">
        <v>103</v>
      </c>
      <c r="D43" s="68" t="s">
        <v>104</v>
      </c>
    </row>
    <row r="44" spans="3:8" x14ac:dyDescent="0.25">
      <c r="C44" s="72" t="s">
        <v>101</v>
      </c>
      <c r="D44" s="68" t="s">
        <v>102</v>
      </c>
    </row>
    <row r="45" spans="3:8" x14ac:dyDescent="0.25">
      <c r="C45" s="72" t="s">
        <v>97</v>
      </c>
      <c r="D45" s="68" t="s">
        <v>98</v>
      </c>
    </row>
    <row r="46" spans="3:8" x14ac:dyDescent="0.25">
      <c r="C46" s="75" t="s">
        <v>99</v>
      </c>
      <c r="D46" s="68" t="s">
        <v>100</v>
      </c>
    </row>
  </sheetData>
  <mergeCells count="50">
    <mergeCell ref="C4:E4"/>
    <mergeCell ref="F4:H4"/>
    <mergeCell ref="I4:K4"/>
    <mergeCell ref="F18:G18"/>
    <mergeCell ref="I18:J18"/>
    <mergeCell ref="A18:B18"/>
    <mergeCell ref="A4:A5"/>
    <mergeCell ref="B4:B5"/>
    <mergeCell ref="A6:A11"/>
    <mergeCell ref="A12:A16"/>
    <mergeCell ref="L4:N4"/>
    <mergeCell ref="L18:M18"/>
    <mergeCell ref="O4:Q4"/>
    <mergeCell ref="O18:P18"/>
    <mergeCell ref="R4:T4"/>
    <mergeCell ref="R18:S18"/>
    <mergeCell ref="U4:W4"/>
    <mergeCell ref="U18:V18"/>
    <mergeCell ref="X4:Z4"/>
    <mergeCell ref="X18:Y18"/>
    <mergeCell ref="AA4:AC4"/>
    <mergeCell ref="AA18:AB18"/>
    <mergeCell ref="AD4:AF4"/>
    <mergeCell ref="AD18:AE18"/>
    <mergeCell ref="AG4:AI4"/>
    <mergeCell ref="AG18:AH18"/>
    <mergeCell ref="AJ4:AL4"/>
    <mergeCell ref="AJ18:AK18"/>
    <mergeCell ref="AM4:AO4"/>
    <mergeCell ref="AM18:AN18"/>
    <mergeCell ref="AP4:AR4"/>
    <mergeCell ref="AP18:AQ18"/>
    <mergeCell ref="AS4:AU4"/>
    <mergeCell ref="AS18:AT18"/>
    <mergeCell ref="AV4:AX4"/>
    <mergeCell ref="AV18:AW18"/>
    <mergeCell ref="AY4:BA4"/>
    <mergeCell ref="AY18:AZ18"/>
    <mergeCell ref="BB4:BD4"/>
    <mergeCell ref="BB18:BC18"/>
    <mergeCell ref="BN4:BP4"/>
    <mergeCell ref="BN18:BO18"/>
    <mergeCell ref="BQ4:BS4"/>
    <mergeCell ref="BQ18:BR18"/>
    <mergeCell ref="BE4:BG4"/>
    <mergeCell ref="BE18:BF18"/>
    <mergeCell ref="BH4:BJ4"/>
    <mergeCell ref="BH18:BI18"/>
    <mergeCell ref="BK4:BM4"/>
    <mergeCell ref="BK18:BL18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S45"/>
  <sheetViews>
    <sheetView showGridLines="0" zoomScale="90" zoomScaleNormal="9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9" sqref="B9"/>
    </sheetView>
  </sheetViews>
  <sheetFormatPr baseColWidth="10" defaultRowHeight="15" x14ac:dyDescent="0.25"/>
  <cols>
    <col min="1" max="1" width="20" customWidth="1"/>
    <col min="2" max="2" width="51.42578125" customWidth="1"/>
    <col min="4" max="4" width="16.85546875" customWidth="1"/>
    <col min="5" max="5" width="12" customWidth="1"/>
    <col min="8" max="8" width="12" customWidth="1"/>
    <col min="11" max="11" width="12.140625" customWidth="1"/>
    <col min="14" max="14" width="12.140625" customWidth="1"/>
    <col min="17" max="17" width="12.140625" customWidth="1"/>
    <col min="20" max="20" width="12.140625" customWidth="1"/>
    <col min="23" max="23" width="12.140625" customWidth="1"/>
    <col min="26" max="26" width="12.140625" customWidth="1"/>
    <col min="29" max="29" width="12.140625" customWidth="1"/>
    <col min="32" max="32" width="12.140625" customWidth="1"/>
    <col min="35" max="35" width="12.140625" customWidth="1"/>
    <col min="38" max="38" width="12.140625" customWidth="1"/>
    <col min="41" max="41" width="12.140625" customWidth="1"/>
    <col min="44" max="44" width="12.140625" customWidth="1"/>
    <col min="47" max="47" width="12.140625" customWidth="1"/>
    <col min="50" max="50" width="12.140625" customWidth="1"/>
    <col min="53" max="53" width="12.140625" customWidth="1"/>
    <col min="56" max="56" width="12.140625" customWidth="1"/>
    <col min="59" max="59" width="12.140625" customWidth="1"/>
    <col min="62" max="62" width="12.140625" customWidth="1"/>
    <col min="65" max="65" width="12.140625" customWidth="1"/>
    <col min="68" max="68" width="12.140625" customWidth="1"/>
    <col min="71" max="71" width="12.140625" customWidth="1"/>
  </cols>
  <sheetData>
    <row r="4" spans="1:71" ht="21.75" customHeight="1" x14ac:dyDescent="0.25">
      <c r="A4" s="211" t="s">
        <v>36</v>
      </c>
      <c r="B4" s="220" t="s">
        <v>24</v>
      </c>
      <c r="C4" s="207" t="s">
        <v>32</v>
      </c>
      <c r="D4" s="207"/>
      <c r="E4" s="207"/>
      <c r="F4" s="207" t="s">
        <v>33</v>
      </c>
      <c r="G4" s="207"/>
      <c r="H4" s="207"/>
      <c r="I4" s="207" t="s">
        <v>34</v>
      </c>
      <c r="J4" s="207"/>
      <c r="K4" s="207"/>
      <c r="L4" s="207" t="s">
        <v>179</v>
      </c>
      <c r="M4" s="207"/>
      <c r="N4" s="207"/>
      <c r="O4" s="207" t="s">
        <v>180</v>
      </c>
      <c r="P4" s="207"/>
      <c r="Q4" s="207"/>
      <c r="R4" s="207" t="s">
        <v>181</v>
      </c>
      <c r="S4" s="207"/>
      <c r="T4" s="207"/>
      <c r="U4" s="207" t="s">
        <v>182</v>
      </c>
      <c r="V4" s="207"/>
      <c r="W4" s="207"/>
      <c r="X4" s="207" t="s">
        <v>183</v>
      </c>
      <c r="Y4" s="207"/>
      <c r="Z4" s="207"/>
      <c r="AA4" s="207" t="s">
        <v>184</v>
      </c>
      <c r="AB4" s="207"/>
      <c r="AC4" s="207"/>
      <c r="AD4" s="207" t="s">
        <v>185</v>
      </c>
      <c r="AE4" s="207"/>
      <c r="AF4" s="207"/>
      <c r="AG4" s="207" t="s">
        <v>186</v>
      </c>
      <c r="AH4" s="207"/>
      <c r="AI4" s="207"/>
      <c r="AJ4" s="207" t="s">
        <v>187</v>
      </c>
      <c r="AK4" s="207"/>
      <c r="AL4" s="207"/>
      <c r="AM4" s="207" t="s">
        <v>188</v>
      </c>
      <c r="AN4" s="207"/>
      <c r="AO4" s="207"/>
      <c r="AP4" s="207" t="s">
        <v>189</v>
      </c>
      <c r="AQ4" s="207"/>
      <c r="AR4" s="207"/>
      <c r="AS4" s="207" t="s">
        <v>190</v>
      </c>
      <c r="AT4" s="207"/>
      <c r="AU4" s="207"/>
      <c r="AV4" s="207" t="s">
        <v>191</v>
      </c>
      <c r="AW4" s="207"/>
      <c r="AX4" s="207"/>
      <c r="AY4" s="207" t="s">
        <v>192</v>
      </c>
      <c r="AZ4" s="207"/>
      <c r="BA4" s="207"/>
      <c r="BB4" s="207" t="s">
        <v>193</v>
      </c>
      <c r="BC4" s="207"/>
      <c r="BD4" s="207"/>
      <c r="BE4" s="207" t="s">
        <v>194</v>
      </c>
      <c r="BF4" s="207"/>
      <c r="BG4" s="207"/>
      <c r="BH4" s="207" t="s">
        <v>195</v>
      </c>
      <c r="BI4" s="207"/>
      <c r="BJ4" s="207"/>
      <c r="BK4" s="207" t="s">
        <v>196</v>
      </c>
      <c r="BL4" s="207"/>
      <c r="BM4" s="207"/>
      <c r="BN4" s="207" t="s">
        <v>197</v>
      </c>
      <c r="BO4" s="207"/>
      <c r="BP4" s="207"/>
      <c r="BQ4" s="207" t="s">
        <v>198</v>
      </c>
      <c r="BR4" s="207"/>
      <c r="BS4" s="207"/>
    </row>
    <row r="5" spans="1:71" ht="45" customHeight="1" x14ac:dyDescent="0.25">
      <c r="A5" s="211"/>
      <c r="B5" s="220"/>
      <c r="C5" s="13" t="s">
        <v>71</v>
      </c>
      <c r="D5" s="13" t="s">
        <v>53</v>
      </c>
      <c r="E5" s="13" t="s">
        <v>38</v>
      </c>
      <c r="F5" s="13" t="s">
        <v>56</v>
      </c>
      <c r="G5" s="13" t="s">
        <v>53</v>
      </c>
      <c r="H5" s="13" t="s">
        <v>38</v>
      </c>
      <c r="I5" s="13" t="s">
        <v>56</v>
      </c>
      <c r="J5" s="13" t="s">
        <v>53</v>
      </c>
      <c r="K5" s="13" t="s">
        <v>38</v>
      </c>
      <c r="L5" s="137" t="s">
        <v>56</v>
      </c>
      <c r="M5" s="137" t="s">
        <v>53</v>
      </c>
      <c r="N5" s="137" t="s">
        <v>38</v>
      </c>
      <c r="O5" s="137" t="s">
        <v>56</v>
      </c>
      <c r="P5" s="137" t="s">
        <v>53</v>
      </c>
      <c r="Q5" s="137" t="s">
        <v>38</v>
      </c>
      <c r="R5" s="137" t="s">
        <v>56</v>
      </c>
      <c r="S5" s="137" t="s">
        <v>53</v>
      </c>
      <c r="T5" s="137" t="s">
        <v>38</v>
      </c>
      <c r="U5" s="137" t="s">
        <v>56</v>
      </c>
      <c r="V5" s="137" t="s">
        <v>53</v>
      </c>
      <c r="W5" s="137" t="s">
        <v>38</v>
      </c>
      <c r="X5" s="137" t="s">
        <v>56</v>
      </c>
      <c r="Y5" s="137" t="s">
        <v>53</v>
      </c>
      <c r="Z5" s="137" t="s">
        <v>38</v>
      </c>
      <c r="AA5" s="137" t="s">
        <v>56</v>
      </c>
      <c r="AB5" s="137" t="s">
        <v>53</v>
      </c>
      <c r="AC5" s="137" t="s">
        <v>38</v>
      </c>
      <c r="AD5" s="137" t="s">
        <v>56</v>
      </c>
      <c r="AE5" s="137" t="s">
        <v>53</v>
      </c>
      <c r="AF5" s="137" t="s">
        <v>38</v>
      </c>
      <c r="AG5" s="137" t="s">
        <v>56</v>
      </c>
      <c r="AH5" s="137" t="s">
        <v>53</v>
      </c>
      <c r="AI5" s="137" t="s">
        <v>38</v>
      </c>
      <c r="AJ5" s="137" t="s">
        <v>56</v>
      </c>
      <c r="AK5" s="137" t="s">
        <v>53</v>
      </c>
      <c r="AL5" s="137" t="s">
        <v>38</v>
      </c>
      <c r="AM5" s="137" t="s">
        <v>56</v>
      </c>
      <c r="AN5" s="137" t="s">
        <v>53</v>
      </c>
      <c r="AO5" s="137" t="s">
        <v>38</v>
      </c>
      <c r="AP5" s="137" t="s">
        <v>56</v>
      </c>
      <c r="AQ5" s="137" t="s">
        <v>53</v>
      </c>
      <c r="AR5" s="137" t="s">
        <v>38</v>
      </c>
      <c r="AS5" s="137" t="s">
        <v>56</v>
      </c>
      <c r="AT5" s="137" t="s">
        <v>53</v>
      </c>
      <c r="AU5" s="137" t="s">
        <v>38</v>
      </c>
      <c r="AV5" s="137" t="s">
        <v>56</v>
      </c>
      <c r="AW5" s="137" t="s">
        <v>53</v>
      </c>
      <c r="AX5" s="137" t="s">
        <v>38</v>
      </c>
      <c r="AY5" s="137" t="s">
        <v>56</v>
      </c>
      <c r="AZ5" s="137" t="s">
        <v>53</v>
      </c>
      <c r="BA5" s="137" t="s">
        <v>38</v>
      </c>
      <c r="BB5" s="137" t="s">
        <v>56</v>
      </c>
      <c r="BC5" s="137" t="s">
        <v>53</v>
      </c>
      <c r="BD5" s="137" t="s">
        <v>38</v>
      </c>
      <c r="BE5" s="137" t="s">
        <v>56</v>
      </c>
      <c r="BF5" s="137" t="s">
        <v>53</v>
      </c>
      <c r="BG5" s="137" t="s">
        <v>38</v>
      </c>
      <c r="BH5" s="137" t="s">
        <v>56</v>
      </c>
      <c r="BI5" s="137" t="s">
        <v>53</v>
      </c>
      <c r="BJ5" s="137" t="s">
        <v>38</v>
      </c>
      <c r="BK5" s="137" t="s">
        <v>56</v>
      </c>
      <c r="BL5" s="137" t="s">
        <v>53</v>
      </c>
      <c r="BM5" s="137" t="s">
        <v>38</v>
      </c>
      <c r="BN5" s="137" t="s">
        <v>56</v>
      </c>
      <c r="BO5" s="137" t="s">
        <v>53</v>
      </c>
      <c r="BP5" s="137" t="s">
        <v>38</v>
      </c>
      <c r="BQ5" s="137" t="s">
        <v>56</v>
      </c>
      <c r="BR5" s="137" t="s">
        <v>53</v>
      </c>
      <c r="BS5" s="137" t="s">
        <v>38</v>
      </c>
    </row>
    <row r="6" spans="1:71" ht="42.75" customHeight="1" x14ac:dyDescent="0.25">
      <c r="A6" s="221" t="s">
        <v>68</v>
      </c>
      <c r="B6" s="37" t="s">
        <v>62</v>
      </c>
      <c r="C6" s="142"/>
      <c r="D6" s="142"/>
      <c r="E6" s="31" t="str">
        <f t="shared" ref="E6:E16" si="0">IFERROR((D6/C6)," ")</f>
        <v xml:space="preserve"> </v>
      </c>
      <c r="F6" s="35"/>
      <c r="G6" s="35"/>
      <c r="H6" s="31" t="str">
        <f t="shared" ref="H6:H16" si="1">IFERROR((G6/F6)," ")</f>
        <v xml:space="preserve"> </v>
      </c>
      <c r="I6" s="35"/>
      <c r="J6" s="35"/>
      <c r="K6" s="31" t="str">
        <f t="shared" ref="K6:K16" si="2">IFERROR((J6/I6)," ")</f>
        <v xml:space="preserve"> </v>
      </c>
      <c r="L6" s="35"/>
      <c r="M6" s="35"/>
      <c r="N6" s="31" t="str">
        <f t="shared" ref="N6:N16" si="3">IFERROR((M6/L6)," ")</f>
        <v xml:space="preserve"> </v>
      </c>
      <c r="O6" s="35"/>
      <c r="P6" s="35"/>
      <c r="Q6" s="31" t="str">
        <f t="shared" ref="Q6:Q16" si="4">IFERROR((P6/O6)," ")</f>
        <v xml:space="preserve"> </v>
      </c>
      <c r="R6" s="35"/>
      <c r="S6" s="35"/>
      <c r="T6" s="31" t="str">
        <f t="shared" ref="T6:T16" si="5">IFERROR((S6/R6)," ")</f>
        <v xml:space="preserve"> </v>
      </c>
      <c r="U6" s="35"/>
      <c r="V6" s="35"/>
      <c r="W6" s="31" t="str">
        <f t="shared" ref="W6:W16" si="6">IFERROR((V6/U6)," ")</f>
        <v xml:space="preserve"> </v>
      </c>
      <c r="X6" s="35"/>
      <c r="Y6" s="35"/>
      <c r="Z6" s="31" t="str">
        <f t="shared" ref="Z6:Z16" si="7">IFERROR((Y6/X6)," ")</f>
        <v xml:space="preserve"> </v>
      </c>
      <c r="AA6" s="35"/>
      <c r="AB6" s="35"/>
      <c r="AC6" s="31" t="str">
        <f t="shared" ref="AC6:AC16" si="8">IFERROR((AB6/AA6)," ")</f>
        <v xml:space="preserve"> </v>
      </c>
      <c r="AD6" s="35"/>
      <c r="AE6" s="35"/>
      <c r="AF6" s="31" t="str">
        <f t="shared" ref="AF6:AF16" si="9">IFERROR((AE6/AD6)," ")</f>
        <v xml:space="preserve"> </v>
      </c>
      <c r="AG6" s="35"/>
      <c r="AH6" s="35"/>
      <c r="AI6" s="31" t="str">
        <f t="shared" ref="AI6:AI16" si="10">IFERROR((AH6/AG6)," ")</f>
        <v xml:space="preserve"> </v>
      </c>
      <c r="AJ6" s="35"/>
      <c r="AK6" s="35"/>
      <c r="AL6" s="31" t="str">
        <f t="shared" ref="AL6:AL16" si="11">IFERROR((AK6/AJ6)," ")</f>
        <v xml:space="preserve"> </v>
      </c>
      <c r="AM6" s="35"/>
      <c r="AN6" s="35"/>
      <c r="AO6" s="31" t="str">
        <f t="shared" ref="AO6:AO16" si="12">IFERROR((AN6/AM6)," ")</f>
        <v xml:space="preserve"> </v>
      </c>
      <c r="AP6" s="35"/>
      <c r="AQ6" s="35"/>
      <c r="AR6" s="31" t="str">
        <f t="shared" ref="AR6:AR16" si="13">IFERROR((AQ6/AP6)," ")</f>
        <v xml:space="preserve"> </v>
      </c>
      <c r="AS6" s="35"/>
      <c r="AT6" s="35"/>
      <c r="AU6" s="31" t="str">
        <f t="shared" ref="AU6:AU16" si="14">IFERROR((AT6/AS6)," ")</f>
        <v xml:space="preserve"> </v>
      </c>
      <c r="AV6" s="35"/>
      <c r="AW6" s="35"/>
      <c r="AX6" s="31" t="str">
        <f t="shared" ref="AX6:AX16" si="15">IFERROR((AW6/AV6)," ")</f>
        <v xml:space="preserve"> </v>
      </c>
      <c r="AY6" s="35"/>
      <c r="AZ6" s="35"/>
      <c r="BA6" s="31" t="str">
        <f t="shared" ref="BA6:BA16" si="16">IFERROR((AZ6/AY6)," ")</f>
        <v xml:space="preserve"> </v>
      </c>
      <c r="BB6" s="35"/>
      <c r="BC6" s="35"/>
      <c r="BD6" s="31" t="str">
        <f t="shared" ref="BD6:BD16" si="17">IFERROR((BC6/BB6)," ")</f>
        <v xml:space="preserve"> </v>
      </c>
      <c r="BE6" s="35">
        <v>0</v>
      </c>
      <c r="BF6" s="35">
        <v>0</v>
      </c>
      <c r="BG6" s="31" t="str">
        <f t="shared" ref="BG6:BG16" si="18">IFERROR((BF6/BE6)," ")</f>
        <v xml:space="preserve"> </v>
      </c>
      <c r="BH6" s="35"/>
      <c r="BI6" s="35"/>
      <c r="BJ6" s="31" t="str">
        <f t="shared" ref="BJ6:BJ16" si="19">IFERROR((BI6/BH6)," ")</f>
        <v xml:space="preserve"> </v>
      </c>
      <c r="BK6" s="35"/>
      <c r="BL6" s="35"/>
      <c r="BM6" s="31" t="str">
        <f t="shared" ref="BM6:BM16" si="20">IFERROR((BL6/BK6)," ")</f>
        <v xml:space="preserve"> </v>
      </c>
      <c r="BN6" s="35"/>
      <c r="BO6" s="35"/>
      <c r="BP6" s="31" t="str">
        <f t="shared" ref="BP6:BP16" si="21">IFERROR((BO6/BN6)," ")</f>
        <v xml:space="preserve"> </v>
      </c>
      <c r="BQ6" s="35"/>
      <c r="BR6" s="35"/>
      <c r="BS6" s="31" t="str">
        <f t="shared" ref="BS6:BS16" si="22">IFERROR((BR6/BQ6)," ")</f>
        <v xml:space="preserve"> </v>
      </c>
    </row>
    <row r="7" spans="1:71" x14ac:dyDescent="0.25">
      <c r="A7" s="222"/>
      <c r="B7" s="37" t="s">
        <v>63</v>
      </c>
      <c r="C7" s="142"/>
      <c r="D7" s="142"/>
      <c r="E7" s="31" t="str">
        <f t="shared" si="0"/>
        <v xml:space="preserve"> </v>
      </c>
      <c r="F7" s="35"/>
      <c r="G7" s="35"/>
      <c r="H7" s="31" t="str">
        <f t="shared" si="1"/>
        <v xml:space="preserve"> </v>
      </c>
      <c r="I7" s="35"/>
      <c r="J7" s="35"/>
      <c r="K7" s="31" t="str">
        <f t="shared" si="2"/>
        <v xml:space="preserve"> </v>
      </c>
      <c r="L7" s="35"/>
      <c r="M7" s="35"/>
      <c r="N7" s="31" t="str">
        <f t="shared" si="3"/>
        <v xml:space="preserve"> </v>
      </c>
      <c r="O7" s="35"/>
      <c r="P7" s="35"/>
      <c r="Q7" s="31" t="str">
        <f t="shared" si="4"/>
        <v xml:space="preserve"> </v>
      </c>
      <c r="R7" s="35"/>
      <c r="S7" s="35"/>
      <c r="T7" s="31" t="str">
        <f t="shared" si="5"/>
        <v xml:space="preserve"> </v>
      </c>
      <c r="U7" s="35"/>
      <c r="V7" s="35"/>
      <c r="W7" s="31" t="str">
        <f t="shared" si="6"/>
        <v xml:space="preserve"> </v>
      </c>
      <c r="X7" s="35"/>
      <c r="Y7" s="35"/>
      <c r="Z7" s="31" t="str">
        <f t="shared" si="7"/>
        <v xml:space="preserve"> </v>
      </c>
      <c r="AA7" s="35"/>
      <c r="AB7" s="35"/>
      <c r="AC7" s="31" t="str">
        <f t="shared" si="8"/>
        <v xml:space="preserve"> </v>
      </c>
      <c r="AD7" s="35"/>
      <c r="AE7" s="35"/>
      <c r="AF7" s="31" t="str">
        <f t="shared" si="9"/>
        <v xml:space="preserve"> </v>
      </c>
      <c r="AG7" s="35"/>
      <c r="AH7" s="35"/>
      <c r="AI7" s="31" t="str">
        <f t="shared" si="10"/>
        <v xml:space="preserve"> </v>
      </c>
      <c r="AJ7" s="35"/>
      <c r="AK7" s="35"/>
      <c r="AL7" s="31" t="str">
        <f t="shared" si="11"/>
        <v xml:space="preserve"> </v>
      </c>
      <c r="AM7" s="35"/>
      <c r="AN7" s="35"/>
      <c r="AO7" s="31" t="str">
        <f t="shared" si="12"/>
        <v xml:space="preserve"> </v>
      </c>
      <c r="AP7" s="35"/>
      <c r="AQ7" s="35"/>
      <c r="AR7" s="31" t="str">
        <f t="shared" si="13"/>
        <v xml:space="preserve"> </v>
      </c>
      <c r="AS7" s="35"/>
      <c r="AT7" s="35"/>
      <c r="AU7" s="31" t="str">
        <f t="shared" si="14"/>
        <v xml:space="preserve"> </v>
      </c>
      <c r="AV7" s="35"/>
      <c r="AW7" s="35"/>
      <c r="AX7" s="31" t="str">
        <f t="shared" si="15"/>
        <v xml:space="preserve"> </v>
      </c>
      <c r="AY7" s="35"/>
      <c r="AZ7" s="35"/>
      <c r="BA7" s="31" t="str">
        <f t="shared" si="16"/>
        <v xml:space="preserve"> </v>
      </c>
      <c r="BB7" s="35"/>
      <c r="BC7" s="35"/>
      <c r="BD7" s="31" t="str">
        <f t="shared" si="17"/>
        <v xml:space="preserve"> </v>
      </c>
      <c r="BE7" s="35">
        <v>4</v>
      </c>
      <c r="BF7" s="35">
        <v>4</v>
      </c>
      <c r="BG7" s="31">
        <f t="shared" si="18"/>
        <v>1</v>
      </c>
      <c r="BH7" s="35"/>
      <c r="BI7" s="35"/>
      <c r="BJ7" s="31" t="str">
        <f t="shared" si="19"/>
        <v xml:space="preserve"> </v>
      </c>
      <c r="BK7" s="35"/>
      <c r="BL7" s="35"/>
      <c r="BM7" s="31" t="str">
        <f t="shared" si="20"/>
        <v xml:space="preserve"> </v>
      </c>
      <c r="BN7" s="35"/>
      <c r="BO7" s="35"/>
      <c r="BP7" s="31" t="str">
        <f t="shared" si="21"/>
        <v xml:space="preserve"> </v>
      </c>
      <c r="BQ7" s="35"/>
      <c r="BR7" s="35"/>
      <c r="BS7" s="31" t="str">
        <f t="shared" si="22"/>
        <v xml:space="preserve"> </v>
      </c>
    </row>
    <row r="8" spans="1:71" x14ac:dyDescent="0.25">
      <c r="A8" s="223"/>
      <c r="B8" s="37" t="s">
        <v>64</v>
      </c>
      <c r="C8" s="142"/>
      <c r="D8" s="142"/>
      <c r="E8" s="31" t="str">
        <f t="shared" si="0"/>
        <v xml:space="preserve"> </v>
      </c>
      <c r="F8" s="35"/>
      <c r="G8" s="35"/>
      <c r="H8" s="31" t="str">
        <f t="shared" si="1"/>
        <v xml:space="preserve"> </v>
      </c>
      <c r="I8" s="35"/>
      <c r="J8" s="35"/>
      <c r="K8" s="31" t="str">
        <f t="shared" si="2"/>
        <v xml:space="preserve"> </v>
      </c>
      <c r="L8" s="35"/>
      <c r="M8" s="35"/>
      <c r="N8" s="31" t="str">
        <f t="shared" si="3"/>
        <v xml:space="preserve"> </v>
      </c>
      <c r="O8" s="35"/>
      <c r="P8" s="35"/>
      <c r="Q8" s="31" t="str">
        <f t="shared" si="4"/>
        <v xml:space="preserve"> </v>
      </c>
      <c r="R8" s="35"/>
      <c r="S8" s="35"/>
      <c r="T8" s="31" t="str">
        <f t="shared" si="5"/>
        <v xml:space="preserve"> </v>
      </c>
      <c r="U8" s="35"/>
      <c r="V8" s="35"/>
      <c r="W8" s="31" t="str">
        <f t="shared" si="6"/>
        <v xml:space="preserve"> </v>
      </c>
      <c r="X8" s="35"/>
      <c r="Y8" s="35"/>
      <c r="Z8" s="31" t="str">
        <f t="shared" si="7"/>
        <v xml:space="preserve"> </v>
      </c>
      <c r="AA8" s="35"/>
      <c r="AB8" s="35"/>
      <c r="AC8" s="31" t="str">
        <f t="shared" si="8"/>
        <v xml:space="preserve"> </v>
      </c>
      <c r="AD8" s="35"/>
      <c r="AE8" s="35"/>
      <c r="AF8" s="31" t="str">
        <f t="shared" si="9"/>
        <v xml:space="preserve"> </v>
      </c>
      <c r="AG8" s="35"/>
      <c r="AH8" s="35"/>
      <c r="AI8" s="31" t="str">
        <f t="shared" si="10"/>
        <v xml:space="preserve"> </v>
      </c>
      <c r="AJ8" s="35"/>
      <c r="AK8" s="35"/>
      <c r="AL8" s="31" t="str">
        <f t="shared" si="11"/>
        <v xml:space="preserve"> </v>
      </c>
      <c r="AM8" s="35"/>
      <c r="AN8" s="35"/>
      <c r="AO8" s="31" t="str">
        <f t="shared" si="12"/>
        <v xml:space="preserve"> </v>
      </c>
      <c r="AP8" s="35"/>
      <c r="AQ8" s="35"/>
      <c r="AR8" s="31" t="str">
        <f t="shared" si="13"/>
        <v xml:space="preserve"> </v>
      </c>
      <c r="AS8" s="35"/>
      <c r="AT8" s="35"/>
      <c r="AU8" s="31" t="str">
        <f t="shared" si="14"/>
        <v xml:space="preserve"> </v>
      </c>
      <c r="AV8" s="35"/>
      <c r="AW8" s="35"/>
      <c r="AX8" s="31" t="str">
        <f t="shared" si="15"/>
        <v xml:space="preserve"> </v>
      </c>
      <c r="AY8" s="35"/>
      <c r="AZ8" s="35"/>
      <c r="BA8" s="31" t="str">
        <f t="shared" si="16"/>
        <v xml:space="preserve"> </v>
      </c>
      <c r="BB8" s="35"/>
      <c r="BC8" s="35"/>
      <c r="BD8" s="31" t="str">
        <f t="shared" si="17"/>
        <v xml:space="preserve"> </v>
      </c>
      <c r="BE8" s="35">
        <v>1</v>
      </c>
      <c r="BF8" s="35">
        <v>1</v>
      </c>
      <c r="BG8" s="31">
        <f t="shared" si="18"/>
        <v>1</v>
      </c>
      <c r="BH8" s="35"/>
      <c r="BI8" s="35"/>
      <c r="BJ8" s="31" t="str">
        <f t="shared" si="19"/>
        <v xml:space="preserve"> </v>
      </c>
      <c r="BK8" s="35"/>
      <c r="BL8" s="35"/>
      <c r="BM8" s="31" t="str">
        <f t="shared" si="20"/>
        <v xml:space="preserve"> </v>
      </c>
      <c r="BN8" s="35"/>
      <c r="BO8" s="35"/>
      <c r="BP8" s="31" t="str">
        <f t="shared" si="21"/>
        <v xml:space="preserve"> </v>
      </c>
      <c r="BQ8" s="35"/>
      <c r="BR8" s="35"/>
      <c r="BS8" s="31" t="str">
        <f t="shared" si="22"/>
        <v xml:space="preserve"> </v>
      </c>
    </row>
    <row r="9" spans="1:71" ht="15" customHeight="1" x14ac:dyDescent="0.25">
      <c r="A9" s="138" t="s">
        <v>50</v>
      </c>
      <c r="B9" s="37" t="s">
        <v>219</v>
      </c>
      <c r="C9" s="143"/>
      <c r="D9" s="143"/>
      <c r="E9" s="31" t="str">
        <f t="shared" si="0"/>
        <v xml:space="preserve"> </v>
      </c>
      <c r="F9" s="35"/>
      <c r="G9" s="35"/>
      <c r="H9" s="31" t="str">
        <f t="shared" si="1"/>
        <v xml:space="preserve"> </v>
      </c>
      <c r="I9" s="35"/>
      <c r="J9" s="35"/>
      <c r="K9" s="31" t="str">
        <f t="shared" si="2"/>
        <v xml:space="preserve"> </v>
      </c>
      <c r="L9" s="35"/>
      <c r="M9" s="35"/>
      <c r="N9" s="31" t="str">
        <f t="shared" si="3"/>
        <v xml:space="preserve"> </v>
      </c>
      <c r="O9" s="35"/>
      <c r="P9" s="35"/>
      <c r="Q9" s="31" t="str">
        <f t="shared" si="4"/>
        <v xml:space="preserve"> </v>
      </c>
      <c r="R9" s="35"/>
      <c r="S9" s="35"/>
      <c r="T9" s="31" t="str">
        <f t="shared" si="5"/>
        <v xml:space="preserve"> </v>
      </c>
      <c r="U9" s="35">
        <v>1</v>
      </c>
      <c r="V9" s="35">
        <v>1</v>
      </c>
      <c r="W9" s="31">
        <f t="shared" si="6"/>
        <v>1</v>
      </c>
      <c r="X9" s="35"/>
      <c r="Y9" s="35"/>
      <c r="Z9" s="31" t="str">
        <f t="shared" si="7"/>
        <v xml:space="preserve"> </v>
      </c>
      <c r="AA9" s="35"/>
      <c r="AB9" s="35"/>
      <c r="AC9" s="31" t="str">
        <f t="shared" si="8"/>
        <v xml:space="preserve"> </v>
      </c>
      <c r="AD9" s="35"/>
      <c r="AE9" s="35"/>
      <c r="AF9" s="31" t="str">
        <f t="shared" si="9"/>
        <v xml:space="preserve"> </v>
      </c>
      <c r="AG9" s="35"/>
      <c r="AH9" s="35"/>
      <c r="AI9" s="31" t="str">
        <f t="shared" si="10"/>
        <v xml:space="preserve"> </v>
      </c>
      <c r="AJ9" s="35"/>
      <c r="AK9" s="35"/>
      <c r="AL9" s="31" t="str">
        <f t="shared" si="11"/>
        <v xml:space="preserve"> </v>
      </c>
      <c r="AM9" s="35">
        <v>2</v>
      </c>
      <c r="AN9" s="35">
        <v>2</v>
      </c>
      <c r="AO9" s="31">
        <f t="shared" si="12"/>
        <v>1</v>
      </c>
      <c r="AP9" s="35"/>
      <c r="AQ9" s="35"/>
      <c r="AR9" s="31" t="str">
        <f t="shared" si="13"/>
        <v xml:space="preserve"> </v>
      </c>
      <c r="AS9" s="35"/>
      <c r="AT9" s="35"/>
      <c r="AU9" s="31" t="str">
        <f t="shared" si="14"/>
        <v xml:space="preserve"> </v>
      </c>
      <c r="AV9" s="35"/>
      <c r="AW9" s="35"/>
      <c r="AX9" s="31" t="str">
        <f t="shared" si="15"/>
        <v xml:space="preserve"> </v>
      </c>
      <c r="AY9" s="35"/>
      <c r="AZ9" s="35"/>
      <c r="BA9" s="31" t="str">
        <f t="shared" si="16"/>
        <v xml:space="preserve"> </v>
      </c>
      <c r="BB9" s="35"/>
      <c r="BC9" s="35"/>
      <c r="BD9" s="31" t="str">
        <f t="shared" si="17"/>
        <v xml:space="preserve"> </v>
      </c>
      <c r="BE9" s="35">
        <v>0</v>
      </c>
      <c r="BF9" s="35">
        <v>0</v>
      </c>
      <c r="BG9" s="31" t="str">
        <f t="shared" si="18"/>
        <v xml:space="preserve"> </v>
      </c>
      <c r="BH9" s="35"/>
      <c r="BI9" s="35"/>
      <c r="BJ9" s="31" t="str">
        <f t="shared" si="19"/>
        <v xml:space="preserve"> </v>
      </c>
      <c r="BK9" s="35"/>
      <c r="BL9" s="35"/>
      <c r="BM9" s="31" t="str">
        <f t="shared" si="20"/>
        <v xml:space="preserve"> </v>
      </c>
      <c r="BN9" s="35"/>
      <c r="BO9" s="35"/>
      <c r="BP9" s="31" t="str">
        <f t="shared" si="21"/>
        <v xml:space="preserve"> </v>
      </c>
      <c r="BQ9" s="35"/>
      <c r="BR9" s="35"/>
      <c r="BS9" s="31" t="str">
        <f t="shared" si="22"/>
        <v xml:space="preserve"> </v>
      </c>
    </row>
    <row r="10" spans="1:71" ht="29.25" customHeight="1" x14ac:dyDescent="0.25">
      <c r="A10" s="224" t="s">
        <v>69</v>
      </c>
      <c r="B10" s="37" t="s">
        <v>65</v>
      </c>
      <c r="C10" s="142"/>
      <c r="D10" s="142"/>
      <c r="E10" s="31" t="str">
        <f t="shared" si="0"/>
        <v xml:space="preserve"> </v>
      </c>
      <c r="F10" s="35"/>
      <c r="G10" s="35"/>
      <c r="H10" s="31" t="str">
        <f t="shared" si="1"/>
        <v xml:space="preserve"> </v>
      </c>
      <c r="I10" s="35"/>
      <c r="J10" s="35"/>
      <c r="K10" s="31" t="str">
        <f t="shared" si="2"/>
        <v xml:space="preserve"> </v>
      </c>
      <c r="L10" s="35"/>
      <c r="M10" s="35"/>
      <c r="N10" s="31" t="str">
        <f t="shared" si="3"/>
        <v xml:space="preserve"> </v>
      </c>
      <c r="O10" s="35"/>
      <c r="P10" s="35"/>
      <c r="Q10" s="31" t="str">
        <f t="shared" si="4"/>
        <v xml:space="preserve"> </v>
      </c>
      <c r="R10" s="35"/>
      <c r="S10" s="35"/>
      <c r="T10" s="31" t="str">
        <f t="shared" si="5"/>
        <v xml:space="preserve"> </v>
      </c>
      <c r="U10" s="35"/>
      <c r="V10" s="35"/>
      <c r="W10" s="31" t="str">
        <f t="shared" si="6"/>
        <v xml:space="preserve"> </v>
      </c>
      <c r="X10" s="35"/>
      <c r="Y10" s="35"/>
      <c r="Z10" s="31" t="str">
        <f t="shared" si="7"/>
        <v xml:space="preserve"> </v>
      </c>
      <c r="AA10" s="35"/>
      <c r="AB10" s="35"/>
      <c r="AC10" s="31" t="str">
        <f t="shared" si="8"/>
        <v xml:space="preserve"> </v>
      </c>
      <c r="AD10" s="35"/>
      <c r="AE10" s="35"/>
      <c r="AF10" s="31" t="str">
        <f t="shared" si="9"/>
        <v xml:space="preserve"> </v>
      </c>
      <c r="AG10" s="35"/>
      <c r="AH10" s="35"/>
      <c r="AI10" s="31" t="str">
        <f t="shared" si="10"/>
        <v xml:space="preserve"> </v>
      </c>
      <c r="AJ10" s="35"/>
      <c r="AK10" s="35"/>
      <c r="AL10" s="31" t="str">
        <f t="shared" si="11"/>
        <v xml:space="preserve"> </v>
      </c>
      <c r="AM10" s="35">
        <v>8</v>
      </c>
      <c r="AN10" s="35">
        <v>9</v>
      </c>
      <c r="AO10" s="31">
        <f t="shared" si="12"/>
        <v>1.125</v>
      </c>
      <c r="AP10" s="35"/>
      <c r="AQ10" s="35"/>
      <c r="AR10" s="31" t="str">
        <f t="shared" si="13"/>
        <v xml:space="preserve"> </v>
      </c>
      <c r="AS10" s="35"/>
      <c r="AT10" s="35"/>
      <c r="AU10" s="31" t="str">
        <f t="shared" si="14"/>
        <v xml:space="preserve"> </v>
      </c>
      <c r="AV10" s="35"/>
      <c r="AW10" s="35"/>
      <c r="AX10" s="31" t="str">
        <f t="shared" si="15"/>
        <v xml:space="preserve"> </v>
      </c>
      <c r="AY10" s="35"/>
      <c r="AZ10" s="35"/>
      <c r="BA10" s="31" t="str">
        <f t="shared" si="16"/>
        <v xml:space="preserve"> </v>
      </c>
      <c r="BB10" s="35"/>
      <c r="BC10" s="35"/>
      <c r="BD10" s="31" t="str">
        <f t="shared" si="17"/>
        <v xml:space="preserve"> </v>
      </c>
      <c r="BE10" s="35">
        <v>0</v>
      </c>
      <c r="BF10" s="35">
        <v>0</v>
      </c>
      <c r="BG10" s="31" t="str">
        <f t="shared" si="18"/>
        <v xml:space="preserve"> </v>
      </c>
      <c r="BH10" s="35"/>
      <c r="BI10" s="35"/>
      <c r="BJ10" s="31" t="str">
        <f t="shared" si="19"/>
        <v xml:space="preserve"> </v>
      </c>
      <c r="BK10" s="35"/>
      <c r="BL10" s="35"/>
      <c r="BM10" s="31" t="str">
        <f t="shared" si="20"/>
        <v xml:space="preserve"> </v>
      </c>
      <c r="BN10" s="35"/>
      <c r="BO10" s="35"/>
      <c r="BP10" s="31" t="str">
        <f t="shared" si="21"/>
        <v xml:space="preserve"> </v>
      </c>
      <c r="BQ10" s="35"/>
      <c r="BR10" s="35"/>
      <c r="BS10" s="31" t="str">
        <f t="shared" si="22"/>
        <v xml:space="preserve"> </v>
      </c>
    </row>
    <row r="11" spans="1:71" ht="30" customHeight="1" x14ac:dyDescent="0.25">
      <c r="A11" s="225"/>
      <c r="B11" s="37" t="s">
        <v>66</v>
      </c>
      <c r="C11" s="142"/>
      <c r="D11" s="142"/>
      <c r="E11" s="31" t="str">
        <f t="shared" si="0"/>
        <v xml:space="preserve"> </v>
      </c>
      <c r="F11" s="35"/>
      <c r="G11" s="35"/>
      <c r="H11" s="31" t="str">
        <f t="shared" si="1"/>
        <v xml:space="preserve"> </v>
      </c>
      <c r="I11" s="35"/>
      <c r="J11" s="35"/>
      <c r="K11" s="31" t="str">
        <f t="shared" si="2"/>
        <v xml:space="preserve"> </v>
      </c>
      <c r="L11" s="35"/>
      <c r="M11" s="35"/>
      <c r="N11" s="31" t="str">
        <f t="shared" si="3"/>
        <v xml:space="preserve"> </v>
      </c>
      <c r="O11" s="35"/>
      <c r="P11" s="35"/>
      <c r="Q11" s="31" t="str">
        <f t="shared" si="4"/>
        <v xml:space="preserve"> </v>
      </c>
      <c r="R11" s="35"/>
      <c r="S11" s="35"/>
      <c r="T11" s="31" t="str">
        <f t="shared" si="5"/>
        <v xml:space="preserve"> </v>
      </c>
      <c r="U11" s="35"/>
      <c r="V11" s="35"/>
      <c r="W11" s="31" t="str">
        <f t="shared" si="6"/>
        <v xml:space="preserve"> </v>
      </c>
      <c r="X11" s="35"/>
      <c r="Y11" s="35"/>
      <c r="Z11" s="31" t="str">
        <f t="shared" si="7"/>
        <v xml:space="preserve"> </v>
      </c>
      <c r="AA11" s="35"/>
      <c r="AB11" s="35"/>
      <c r="AC11" s="31" t="str">
        <f t="shared" si="8"/>
        <v xml:space="preserve"> </v>
      </c>
      <c r="AD11" s="35"/>
      <c r="AE11" s="35"/>
      <c r="AF11" s="31" t="str">
        <f t="shared" si="9"/>
        <v xml:space="preserve"> </v>
      </c>
      <c r="AG11" s="35"/>
      <c r="AH11" s="35"/>
      <c r="AI11" s="31" t="str">
        <f t="shared" si="10"/>
        <v xml:space="preserve"> </v>
      </c>
      <c r="AJ11" s="35"/>
      <c r="AK11" s="35"/>
      <c r="AL11" s="31" t="str">
        <f t="shared" si="11"/>
        <v xml:space="preserve"> </v>
      </c>
      <c r="AM11" s="35"/>
      <c r="AN11" s="35">
        <v>0</v>
      </c>
      <c r="AO11" s="31" t="str">
        <f t="shared" si="12"/>
        <v xml:space="preserve"> </v>
      </c>
      <c r="AP11" s="35"/>
      <c r="AQ11" s="35"/>
      <c r="AR11" s="31" t="str">
        <f t="shared" si="13"/>
        <v xml:space="preserve"> </v>
      </c>
      <c r="AS11" s="35"/>
      <c r="AT11" s="35"/>
      <c r="AU11" s="31" t="str">
        <f t="shared" si="14"/>
        <v xml:space="preserve"> </v>
      </c>
      <c r="AV11" s="35"/>
      <c r="AW11" s="35"/>
      <c r="AX11" s="31" t="str">
        <f t="shared" si="15"/>
        <v xml:space="preserve"> </v>
      </c>
      <c r="AY11" s="35"/>
      <c r="AZ11" s="35"/>
      <c r="BA11" s="31" t="str">
        <f t="shared" si="16"/>
        <v xml:space="preserve"> </v>
      </c>
      <c r="BB11" s="35"/>
      <c r="BC11" s="35"/>
      <c r="BD11" s="31" t="str">
        <f t="shared" si="17"/>
        <v xml:space="preserve"> </v>
      </c>
      <c r="BE11" s="35"/>
      <c r="BF11" s="35">
        <v>0</v>
      </c>
      <c r="BG11" s="31" t="str">
        <f t="shared" si="18"/>
        <v xml:space="preserve"> </v>
      </c>
      <c r="BH11" s="35"/>
      <c r="BI11" s="35"/>
      <c r="BJ11" s="31" t="str">
        <f t="shared" si="19"/>
        <v xml:space="preserve"> </v>
      </c>
      <c r="BK11" s="35"/>
      <c r="BL11" s="35"/>
      <c r="BM11" s="31" t="str">
        <f t="shared" si="20"/>
        <v xml:space="preserve"> </v>
      </c>
      <c r="BN11" s="35"/>
      <c r="BO11" s="35"/>
      <c r="BP11" s="31" t="str">
        <f t="shared" si="21"/>
        <v xml:space="preserve"> </v>
      </c>
      <c r="BQ11" s="35"/>
      <c r="BR11" s="35"/>
      <c r="BS11" s="31" t="str">
        <f t="shared" si="22"/>
        <v xml:space="preserve"> </v>
      </c>
    </row>
    <row r="12" spans="1:71" ht="28.5" customHeight="1" x14ac:dyDescent="0.25">
      <c r="A12" s="225"/>
      <c r="B12" s="37" t="s">
        <v>67</v>
      </c>
      <c r="C12" s="142"/>
      <c r="D12" s="142"/>
      <c r="E12" s="31" t="str">
        <f t="shared" si="0"/>
        <v xml:space="preserve"> </v>
      </c>
      <c r="F12" s="35"/>
      <c r="G12" s="35"/>
      <c r="H12" s="31" t="str">
        <f t="shared" si="1"/>
        <v xml:space="preserve"> </v>
      </c>
      <c r="I12" s="35"/>
      <c r="J12" s="35"/>
      <c r="K12" s="31" t="str">
        <f t="shared" si="2"/>
        <v xml:space="preserve"> </v>
      </c>
      <c r="L12" s="35"/>
      <c r="M12" s="35"/>
      <c r="N12" s="31" t="str">
        <f t="shared" si="3"/>
        <v xml:space="preserve"> </v>
      </c>
      <c r="O12" s="35"/>
      <c r="P12" s="35"/>
      <c r="Q12" s="31" t="str">
        <f t="shared" si="4"/>
        <v xml:space="preserve"> </v>
      </c>
      <c r="R12" s="35"/>
      <c r="S12" s="35"/>
      <c r="T12" s="31" t="str">
        <f t="shared" si="5"/>
        <v xml:space="preserve"> </v>
      </c>
      <c r="U12" s="35"/>
      <c r="V12" s="35"/>
      <c r="W12" s="31" t="str">
        <f t="shared" si="6"/>
        <v xml:space="preserve"> </v>
      </c>
      <c r="X12" s="35"/>
      <c r="Y12" s="35"/>
      <c r="Z12" s="31" t="str">
        <f t="shared" si="7"/>
        <v xml:space="preserve"> </v>
      </c>
      <c r="AA12" s="35"/>
      <c r="AB12" s="35"/>
      <c r="AC12" s="31" t="str">
        <f t="shared" si="8"/>
        <v xml:space="preserve"> </v>
      </c>
      <c r="AD12" s="35"/>
      <c r="AE12" s="35"/>
      <c r="AF12" s="31" t="str">
        <f t="shared" si="9"/>
        <v xml:space="preserve"> </v>
      </c>
      <c r="AG12" s="35"/>
      <c r="AH12" s="35"/>
      <c r="AI12" s="31" t="str">
        <f t="shared" si="10"/>
        <v xml:space="preserve"> </v>
      </c>
      <c r="AJ12" s="35"/>
      <c r="AK12" s="35"/>
      <c r="AL12" s="31" t="str">
        <f t="shared" si="11"/>
        <v xml:space="preserve"> </v>
      </c>
      <c r="AM12" s="35"/>
      <c r="AN12" s="35">
        <v>0</v>
      </c>
      <c r="AO12" s="31" t="str">
        <f t="shared" si="12"/>
        <v xml:space="preserve"> </v>
      </c>
      <c r="AP12" s="35"/>
      <c r="AQ12" s="35"/>
      <c r="AR12" s="31" t="str">
        <f t="shared" si="13"/>
        <v xml:space="preserve"> </v>
      </c>
      <c r="AS12" s="35"/>
      <c r="AT12" s="35"/>
      <c r="AU12" s="31" t="str">
        <f t="shared" si="14"/>
        <v xml:space="preserve"> </v>
      </c>
      <c r="AV12" s="35"/>
      <c r="AW12" s="35"/>
      <c r="AX12" s="31" t="str">
        <f t="shared" si="15"/>
        <v xml:space="preserve"> </v>
      </c>
      <c r="AY12" s="35"/>
      <c r="AZ12" s="35"/>
      <c r="BA12" s="31" t="str">
        <f t="shared" si="16"/>
        <v xml:space="preserve"> </v>
      </c>
      <c r="BB12" s="35"/>
      <c r="BC12" s="35"/>
      <c r="BD12" s="31" t="str">
        <f t="shared" si="17"/>
        <v xml:space="preserve"> </v>
      </c>
      <c r="BE12" s="35"/>
      <c r="BF12" s="35">
        <v>0</v>
      </c>
      <c r="BG12" s="31" t="str">
        <f t="shared" si="18"/>
        <v xml:space="preserve"> </v>
      </c>
      <c r="BH12" s="35"/>
      <c r="BI12" s="35"/>
      <c r="BJ12" s="31" t="str">
        <f t="shared" si="19"/>
        <v xml:space="preserve"> </v>
      </c>
      <c r="BK12" s="35"/>
      <c r="BL12" s="35"/>
      <c r="BM12" s="31" t="str">
        <f t="shared" si="20"/>
        <v xml:space="preserve"> </v>
      </c>
      <c r="BN12" s="35"/>
      <c r="BO12" s="35"/>
      <c r="BP12" s="31" t="str">
        <f t="shared" si="21"/>
        <v xml:space="preserve"> </v>
      </c>
      <c r="BQ12" s="35"/>
      <c r="BR12" s="35"/>
      <c r="BS12" s="31" t="str">
        <f t="shared" si="22"/>
        <v xml:space="preserve"> </v>
      </c>
    </row>
    <row r="13" spans="1:71" ht="27.75" customHeight="1" x14ac:dyDescent="0.25">
      <c r="A13" s="225"/>
      <c r="B13" s="37" t="s">
        <v>72</v>
      </c>
      <c r="C13" s="142"/>
      <c r="D13" s="142"/>
      <c r="E13" s="31" t="str">
        <f t="shared" si="0"/>
        <v xml:space="preserve"> </v>
      </c>
      <c r="F13" s="35"/>
      <c r="G13" s="35"/>
      <c r="H13" s="31" t="str">
        <f t="shared" si="1"/>
        <v xml:space="preserve"> </v>
      </c>
      <c r="I13" s="35"/>
      <c r="J13" s="35"/>
      <c r="K13" s="31" t="str">
        <f t="shared" si="2"/>
        <v xml:space="preserve"> </v>
      </c>
      <c r="L13" s="35"/>
      <c r="M13" s="35"/>
      <c r="N13" s="31" t="str">
        <f t="shared" si="3"/>
        <v xml:space="preserve"> </v>
      </c>
      <c r="O13" s="35"/>
      <c r="P13" s="35"/>
      <c r="Q13" s="31" t="str">
        <f t="shared" si="4"/>
        <v xml:space="preserve"> </v>
      </c>
      <c r="R13" s="35"/>
      <c r="S13" s="35"/>
      <c r="T13" s="31" t="str">
        <f t="shared" si="5"/>
        <v xml:space="preserve"> </v>
      </c>
      <c r="U13" s="35"/>
      <c r="V13" s="35"/>
      <c r="W13" s="31" t="str">
        <f t="shared" si="6"/>
        <v xml:space="preserve"> </v>
      </c>
      <c r="X13" s="35"/>
      <c r="Y13" s="35"/>
      <c r="Z13" s="31" t="str">
        <f t="shared" si="7"/>
        <v xml:space="preserve"> </v>
      </c>
      <c r="AA13" s="35"/>
      <c r="AB13" s="35"/>
      <c r="AC13" s="31" t="str">
        <f t="shared" si="8"/>
        <v xml:space="preserve"> </v>
      </c>
      <c r="AD13" s="35"/>
      <c r="AE13" s="35"/>
      <c r="AF13" s="31" t="str">
        <f t="shared" si="9"/>
        <v xml:space="preserve"> </v>
      </c>
      <c r="AG13" s="35"/>
      <c r="AH13" s="35"/>
      <c r="AI13" s="31" t="str">
        <f t="shared" si="10"/>
        <v xml:space="preserve"> </v>
      </c>
      <c r="AJ13" s="35"/>
      <c r="AK13" s="35"/>
      <c r="AL13" s="31" t="str">
        <f t="shared" si="11"/>
        <v xml:space="preserve"> </v>
      </c>
      <c r="AM13" s="35"/>
      <c r="AN13" s="35">
        <v>1</v>
      </c>
      <c r="AO13" s="31" t="str">
        <f t="shared" si="12"/>
        <v xml:space="preserve"> </v>
      </c>
      <c r="AP13" s="35"/>
      <c r="AQ13" s="35"/>
      <c r="AR13" s="31" t="str">
        <f t="shared" si="13"/>
        <v xml:space="preserve"> </v>
      </c>
      <c r="AS13" s="35"/>
      <c r="AT13" s="35"/>
      <c r="AU13" s="31" t="str">
        <f t="shared" si="14"/>
        <v xml:space="preserve"> </v>
      </c>
      <c r="AV13" s="35"/>
      <c r="AW13" s="35"/>
      <c r="AX13" s="31" t="str">
        <f t="shared" si="15"/>
        <v xml:space="preserve"> </v>
      </c>
      <c r="AY13" s="35"/>
      <c r="AZ13" s="35"/>
      <c r="BA13" s="31" t="str">
        <f t="shared" si="16"/>
        <v xml:space="preserve"> </v>
      </c>
      <c r="BB13" s="35"/>
      <c r="BC13" s="35"/>
      <c r="BD13" s="31" t="str">
        <f t="shared" si="17"/>
        <v xml:space="preserve"> </v>
      </c>
      <c r="BE13" s="35"/>
      <c r="BF13" s="35">
        <v>0</v>
      </c>
      <c r="BG13" s="31" t="str">
        <f t="shared" si="18"/>
        <v xml:space="preserve"> </v>
      </c>
      <c r="BH13" s="35"/>
      <c r="BI13" s="35"/>
      <c r="BJ13" s="31" t="str">
        <f t="shared" si="19"/>
        <v xml:space="preserve"> </v>
      </c>
      <c r="BK13" s="35"/>
      <c r="BL13" s="35"/>
      <c r="BM13" s="31" t="str">
        <f t="shared" si="20"/>
        <v xml:space="preserve"> </v>
      </c>
      <c r="BN13" s="35"/>
      <c r="BO13" s="35"/>
      <c r="BP13" s="31" t="str">
        <f t="shared" si="21"/>
        <v xml:space="preserve"> </v>
      </c>
      <c r="BQ13" s="35"/>
      <c r="BR13" s="35"/>
      <c r="BS13" s="31" t="str">
        <f t="shared" si="22"/>
        <v xml:space="preserve"> </v>
      </c>
    </row>
    <row r="14" spans="1:71" ht="27.75" customHeight="1" x14ac:dyDescent="0.25">
      <c r="A14" s="226"/>
      <c r="B14" s="37" t="s">
        <v>73</v>
      </c>
      <c r="C14" s="142"/>
      <c r="D14" s="142"/>
      <c r="E14" s="31" t="str">
        <f t="shared" si="0"/>
        <v xml:space="preserve"> </v>
      </c>
      <c r="F14" s="35"/>
      <c r="G14" s="35"/>
      <c r="H14" s="31" t="str">
        <f t="shared" si="1"/>
        <v xml:space="preserve"> </v>
      </c>
      <c r="I14" s="35"/>
      <c r="J14" s="35"/>
      <c r="K14" s="31" t="str">
        <f t="shared" si="2"/>
        <v xml:space="preserve"> </v>
      </c>
      <c r="L14" s="35"/>
      <c r="M14" s="35"/>
      <c r="N14" s="31" t="str">
        <f t="shared" si="3"/>
        <v xml:space="preserve"> </v>
      </c>
      <c r="O14" s="35"/>
      <c r="P14" s="35"/>
      <c r="Q14" s="31" t="str">
        <f t="shared" si="4"/>
        <v xml:space="preserve"> </v>
      </c>
      <c r="R14" s="35"/>
      <c r="S14" s="35"/>
      <c r="T14" s="31" t="str">
        <f t="shared" si="5"/>
        <v xml:space="preserve"> </v>
      </c>
      <c r="U14" s="35"/>
      <c r="V14" s="35"/>
      <c r="W14" s="31" t="str">
        <f t="shared" si="6"/>
        <v xml:space="preserve"> </v>
      </c>
      <c r="X14" s="35"/>
      <c r="Y14" s="35"/>
      <c r="Z14" s="31" t="str">
        <f t="shared" si="7"/>
        <v xml:space="preserve"> </v>
      </c>
      <c r="AA14" s="35"/>
      <c r="AB14" s="35"/>
      <c r="AC14" s="31" t="str">
        <f t="shared" si="8"/>
        <v xml:space="preserve"> </v>
      </c>
      <c r="AD14" s="35"/>
      <c r="AE14" s="35"/>
      <c r="AF14" s="31" t="str">
        <f t="shared" si="9"/>
        <v xml:space="preserve"> </v>
      </c>
      <c r="AG14" s="35"/>
      <c r="AH14" s="35"/>
      <c r="AI14" s="31" t="str">
        <f t="shared" si="10"/>
        <v xml:space="preserve"> </v>
      </c>
      <c r="AJ14" s="35"/>
      <c r="AK14" s="35"/>
      <c r="AL14" s="31" t="str">
        <f t="shared" si="11"/>
        <v xml:space="preserve"> </v>
      </c>
      <c r="AM14" s="35"/>
      <c r="AN14" s="35">
        <v>0</v>
      </c>
      <c r="AO14" s="31" t="str">
        <f t="shared" si="12"/>
        <v xml:space="preserve"> </v>
      </c>
      <c r="AP14" s="35"/>
      <c r="AQ14" s="35"/>
      <c r="AR14" s="31" t="str">
        <f t="shared" si="13"/>
        <v xml:space="preserve"> </v>
      </c>
      <c r="AS14" s="35"/>
      <c r="AT14" s="35"/>
      <c r="AU14" s="31" t="str">
        <f t="shared" si="14"/>
        <v xml:space="preserve"> </v>
      </c>
      <c r="AV14" s="35"/>
      <c r="AW14" s="35"/>
      <c r="AX14" s="31" t="str">
        <f t="shared" si="15"/>
        <v xml:space="preserve"> </v>
      </c>
      <c r="AY14" s="35"/>
      <c r="AZ14" s="35"/>
      <c r="BA14" s="31" t="str">
        <f t="shared" si="16"/>
        <v xml:space="preserve"> </v>
      </c>
      <c r="BB14" s="35"/>
      <c r="BC14" s="35"/>
      <c r="BD14" s="31" t="str">
        <f t="shared" si="17"/>
        <v xml:space="preserve"> </v>
      </c>
      <c r="BE14" s="35"/>
      <c r="BF14" s="35">
        <v>0</v>
      </c>
      <c r="BG14" s="31" t="str">
        <f t="shared" si="18"/>
        <v xml:space="preserve"> </v>
      </c>
      <c r="BH14" s="35"/>
      <c r="BI14" s="35"/>
      <c r="BJ14" s="31" t="str">
        <f t="shared" si="19"/>
        <v xml:space="preserve"> </v>
      </c>
      <c r="BK14" s="35"/>
      <c r="BL14" s="35"/>
      <c r="BM14" s="31" t="str">
        <f t="shared" si="20"/>
        <v xml:space="preserve"> </v>
      </c>
      <c r="BN14" s="35"/>
      <c r="BO14" s="35"/>
      <c r="BP14" s="31" t="str">
        <f t="shared" si="21"/>
        <v xml:space="preserve"> </v>
      </c>
      <c r="BQ14" s="35"/>
      <c r="BR14" s="35"/>
      <c r="BS14" s="31" t="str">
        <f t="shared" si="22"/>
        <v xml:space="preserve"> </v>
      </c>
    </row>
    <row r="15" spans="1:71" ht="30" customHeight="1" x14ac:dyDescent="0.25">
      <c r="A15" s="224" t="s">
        <v>70</v>
      </c>
      <c r="B15" s="37" t="s">
        <v>147</v>
      </c>
      <c r="C15" s="142"/>
      <c r="D15" s="142"/>
      <c r="E15" s="31" t="str">
        <f t="shared" si="0"/>
        <v xml:space="preserve"> </v>
      </c>
      <c r="F15" s="35"/>
      <c r="G15" s="35"/>
      <c r="H15" s="31" t="str">
        <f t="shared" si="1"/>
        <v xml:space="preserve"> </v>
      </c>
      <c r="I15" s="35"/>
      <c r="J15" s="35"/>
      <c r="K15" s="31" t="str">
        <f t="shared" si="2"/>
        <v xml:space="preserve"> </v>
      </c>
      <c r="L15" s="35"/>
      <c r="M15" s="35"/>
      <c r="N15" s="31" t="str">
        <f t="shared" si="3"/>
        <v xml:space="preserve"> </v>
      </c>
      <c r="O15" s="35"/>
      <c r="P15" s="35"/>
      <c r="Q15" s="31" t="str">
        <f t="shared" si="4"/>
        <v xml:space="preserve"> </v>
      </c>
      <c r="R15" s="35"/>
      <c r="S15" s="35"/>
      <c r="T15" s="31" t="str">
        <f t="shared" si="5"/>
        <v xml:space="preserve"> </v>
      </c>
      <c r="U15" s="35">
        <v>2</v>
      </c>
      <c r="V15" s="35">
        <v>2</v>
      </c>
      <c r="W15" s="31">
        <f t="shared" si="6"/>
        <v>1</v>
      </c>
      <c r="X15" s="35">
        <v>31</v>
      </c>
      <c r="Y15" s="35">
        <v>31</v>
      </c>
      <c r="Z15" s="31">
        <f t="shared" si="7"/>
        <v>1</v>
      </c>
      <c r="AA15" s="35"/>
      <c r="AB15" s="35"/>
      <c r="AC15" s="31" t="str">
        <f t="shared" si="8"/>
        <v xml:space="preserve"> </v>
      </c>
      <c r="AD15" s="35"/>
      <c r="AE15" s="35"/>
      <c r="AF15" s="31" t="str">
        <f t="shared" si="9"/>
        <v xml:space="preserve"> </v>
      </c>
      <c r="AG15" s="35"/>
      <c r="AH15" s="35"/>
      <c r="AI15" s="31" t="str">
        <f t="shared" si="10"/>
        <v xml:space="preserve"> </v>
      </c>
      <c r="AJ15" s="35"/>
      <c r="AK15" s="35"/>
      <c r="AL15" s="31" t="str">
        <f t="shared" si="11"/>
        <v xml:space="preserve"> </v>
      </c>
      <c r="AM15" s="35">
        <v>17</v>
      </c>
      <c r="AN15" s="35">
        <v>17</v>
      </c>
      <c r="AO15" s="31">
        <f t="shared" si="12"/>
        <v>1</v>
      </c>
      <c r="AP15" s="35"/>
      <c r="AQ15" s="35"/>
      <c r="AR15" s="31" t="str">
        <f t="shared" si="13"/>
        <v xml:space="preserve"> </v>
      </c>
      <c r="AS15" s="35"/>
      <c r="AT15" s="35"/>
      <c r="AU15" s="31" t="str">
        <f t="shared" si="14"/>
        <v xml:space="preserve"> </v>
      </c>
      <c r="AV15" s="35"/>
      <c r="AW15" s="35"/>
      <c r="AX15" s="31" t="str">
        <f t="shared" si="15"/>
        <v xml:space="preserve"> </v>
      </c>
      <c r="AY15" s="35"/>
      <c r="AZ15" s="35"/>
      <c r="BA15" s="31" t="str">
        <f t="shared" si="16"/>
        <v xml:space="preserve"> </v>
      </c>
      <c r="BB15" s="35"/>
      <c r="BC15" s="35"/>
      <c r="BD15" s="31" t="str">
        <f t="shared" si="17"/>
        <v xml:space="preserve"> </v>
      </c>
      <c r="BE15" s="35">
        <v>102</v>
      </c>
      <c r="BF15" s="35">
        <v>130</v>
      </c>
      <c r="BG15" s="31">
        <f t="shared" si="18"/>
        <v>1.2745098039215685</v>
      </c>
      <c r="BH15" s="35"/>
      <c r="BI15" s="35"/>
      <c r="BJ15" s="31" t="str">
        <f t="shared" si="19"/>
        <v xml:space="preserve"> </v>
      </c>
      <c r="BK15" s="35"/>
      <c r="BL15" s="35"/>
      <c r="BM15" s="31" t="str">
        <f t="shared" si="20"/>
        <v xml:space="preserve"> </v>
      </c>
      <c r="BN15" s="35"/>
      <c r="BO15" s="35"/>
      <c r="BP15" s="31" t="str">
        <f t="shared" si="21"/>
        <v xml:space="preserve"> </v>
      </c>
      <c r="BQ15" s="35"/>
      <c r="BR15" s="35"/>
      <c r="BS15" s="31" t="str">
        <f t="shared" si="22"/>
        <v xml:space="preserve"> </v>
      </c>
    </row>
    <row r="16" spans="1:71" ht="31.5" customHeight="1" x14ac:dyDescent="0.25">
      <c r="A16" s="225"/>
      <c r="B16" s="37" t="s">
        <v>148</v>
      </c>
      <c r="C16" s="142"/>
      <c r="D16" s="142"/>
      <c r="E16" s="31" t="str">
        <f t="shared" si="0"/>
        <v xml:space="preserve"> </v>
      </c>
      <c r="F16" s="35"/>
      <c r="G16" s="35"/>
      <c r="H16" s="31" t="str">
        <f t="shared" si="1"/>
        <v xml:space="preserve"> </v>
      </c>
      <c r="I16" s="35"/>
      <c r="J16" s="35"/>
      <c r="K16" s="31" t="str">
        <f t="shared" si="2"/>
        <v xml:space="preserve"> </v>
      </c>
      <c r="L16" s="35"/>
      <c r="M16" s="35"/>
      <c r="N16" s="31" t="str">
        <f t="shared" si="3"/>
        <v xml:space="preserve"> </v>
      </c>
      <c r="O16" s="35"/>
      <c r="P16" s="35"/>
      <c r="Q16" s="31" t="str">
        <f t="shared" si="4"/>
        <v xml:space="preserve"> </v>
      </c>
      <c r="R16" s="35"/>
      <c r="S16" s="35"/>
      <c r="T16" s="31" t="str">
        <f t="shared" si="5"/>
        <v xml:space="preserve"> </v>
      </c>
      <c r="U16" s="35"/>
      <c r="V16" s="35">
        <v>1</v>
      </c>
      <c r="W16" s="31" t="str">
        <f t="shared" si="6"/>
        <v xml:space="preserve"> </v>
      </c>
      <c r="X16" s="35"/>
      <c r="Y16" s="35">
        <v>79</v>
      </c>
      <c r="Z16" s="31" t="str">
        <f t="shared" si="7"/>
        <v xml:space="preserve"> </v>
      </c>
      <c r="AA16" s="35"/>
      <c r="AB16" s="35"/>
      <c r="AC16" s="31" t="str">
        <f t="shared" si="8"/>
        <v xml:space="preserve"> </v>
      </c>
      <c r="AD16" s="35"/>
      <c r="AE16" s="35"/>
      <c r="AF16" s="31" t="str">
        <f t="shared" si="9"/>
        <v xml:space="preserve"> </v>
      </c>
      <c r="AG16" s="35"/>
      <c r="AH16" s="35"/>
      <c r="AI16" s="31" t="str">
        <f t="shared" si="10"/>
        <v xml:space="preserve"> </v>
      </c>
      <c r="AJ16" s="35"/>
      <c r="AK16" s="35"/>
      <c r="AL16" s="31" t="str">
        <f t="shared" si="11"/>
        <v xml:space="preserve"> </v>
      </c>
      <c r="AM16" s="35"/>
      <c r="AN16" s="35">
        <v>2</v>
      </c>
      <c r="AO16" s="31" t="str">
        <f t="shared" si="12"/>
        <v xml:space="preserve"> </v>
      </c>
      <c r="AP16" s="35"/>
      <c r="AQ16" s="35"/>
      <c r="AR16" s="31" t="str">
        <f t="shared" si="13"/>
        <v xml:space="preserve"> </v>
      </c>
      <c r="AS16" s="35"/>
      <c r="AT16" s="35"/>
      <c r="AU16" s="31" t="str">
        <f t="shared" si="14"/>
        <v xml:space="preserve"> </v>
      </c>
      <c r="AV16" s="35"/>
      <c r="AW16" s="35"/>
      <c r="AX16" s="31" t="str">
        <f t="shared" si="15"/>
        <v xml:space="preserve"> </v>
      </c>
      <c r="AY16" s="35"/>
      <c r="AZ16" s="35"/>
      <c r="BA16" s="31" t="str">
        <f t="shared" si="16"/>
        <v xml:space="preserve"> </v>
      </c>
      <c r="BB16" s="35"/>
      <c r="BC16" s="35"/>
      <c r="BD16" s="31" t="str">
        <f t="shared" si="17"/>
        <v xml:space="preserve"> </v>
      </c>
      <c r="BE16" s="35"/>
      <c r="BF16" s="35">
        <v>0</v>
      </c>
      <c r="BG16" s="31" t="str">
        <f t="shared" si="18"/>
        <v xml:space="preserve"> </v>
      </c>
      <c r="BH16" s="35"/>
      <c r="BI16" s="35"/>
      <c r="BJ16" s="31" t="str">
        <f t="shared" si="19"/>
        <v xml:space="preserve"> </v>
      </c>
      <c r="BK16" s="35"/>
      <c r="BL16" s="35"/>
      <c r="BM16" s="31" t="str">
        <f t="shared" si="20"/>
        <v xml:space="preserve"> </v>
      </c>
      <c r="BN16" s="35"/>
      <c r="BO16" s="35"/>
      <c r="BP16" s="31" t="str">
        <f t="shared" si="21"/>
        <v xml:space="preserve"> </v>
      </c>
      <c r="BQ16" s="35"/>
      <c r="BR16" s="35"/>
      <c r="BS16" s="31" t="str">
        <f t="shared" si="22"/>
        <v xml:space="preserve"> </v>
      </c>
    </row>
    <row r="17" spans="1:71" s="85" customFormat="1" x14ac:dyDescent="0.25">
      <c r="A17" s="219" t="s">
        <v>46</v>
      </c>
      <c r="B17" s="219"/>
      <c r="C17" s="144"/>
      <c r="D17" s="80" t="s">
        <v>46</v>
      </c>
      <c r="E17" s="171" t="str">
        <f>IFERROR(AVERAGE(E5:E16)," ")</f>
        <v xml:space="preserve"> </v>
      </c>
      <c r="F17" s="218"/>
      <c r="G17" s="218"/>
      <c r="H17" s="171" t="str">
        <f>IFERROR(AVERAGE(H5:H16)," ")</f>
        <v xml:space="preserve"> </v>
      </c>
      <c r="I17" s="218"/>
      <c r="J17" s="218"/>
      <c r="K17" s="171" t="str">
        <f>IFERROR(AVERAGE(K5:K16)," ")</f>
        <v xml:space="preserve"> </v>
      </c>
      <c r="L17" s="218"/>
      <c r="M17" s="218"/>
      <c r="N17" s="171" t="str">
        <f>IFERROR(AVERAGE(N5:N16)," ")</f>
        <v xml:space="preserve"> </v>
      </c>
      <c r="O17" s="218"/>
      <c r="P17" s="218"/>
      <c r="Q17" s="171" t="str">
        <f>IFERROR(AVERAGE(Q5:Q16)," ")</f>
        <v xml:space="preserve"> </v>
      </c>
      <c r="R17" s="218"/>
      <c r="S17" s="218"/>
      <c r="T17" s="171" t="str">
        <f>IFERROR(AVERAGE(T5:T16)," ")</f>
        <v xml:space="preserve"> </v>
      </c>
      <c r="U17" s="218"/>
      <c r="V17" s="218"/>
      <c r="W17" s="171">
        <f>IFERROR(AVERAGE(W5:W16)," ")</f>
        <v>1</v>
      </c>
      <c r="X17" s="218"/>
      <c r="Y17" s="218"/>
      <c r="Z17" s="171">
        <f>IFERROR(AVERAGE(Z5:Z16)," ")</f>
        <v>1</v>
      </c>
      <c r="AA17" s="218"/>
      <c r="AB17" s="218"/>
      <c r="AC17" s="171" t="str">
        <f>IFERROR(AVERAGE(AC5:AC16)," ")</f>
        <v xml:space="preserve"> </v>
      </c>
      <c r="AD17" s="218"/>
      <c r="AE17" s="218"/>
      <c r="AF17" s="171" t="str">
        <f>IFERROR(AVERAGE(AF5:AF16)," ")</f>
        <v xml:space="preserve"> </v>
      </c>
      <c r="AG17" s="218"/>
      <c r="AH17" s="218"/>
      <c r="AI17" s="171" t="str">
        <f>IFERROR(AVERAGE(AI5:AI16)," ")</f>
        <v xml:space="preserve"> </v>
      </c>
      <c r="AJ17" s="218"/>
      <c r="AK17" s="218"/>
      <c r="AL17" s="171" t="str">
        <f>IFERROR(AVERAGE(AL5:AL16)," ")</f>
        <v xml:space="preserve"> </v>
      </c>
      <c r="AM17" s="218"/>
      <c r="AN17" s="218"/>
      <c r="AO17" s="171">
        <f>IFERROR(AVERAGE(AO5:AO16)," ")</f>
        <v>1.0416666666666667</v>
      </c>
      <c r="AP17" s="218"/>
      <c r="AQ17" s="218"/>
      <c r="AR17" s="171" t="str">
        <f>IFERROR(AVERAGE(AR5:AR16)," ")</f>
        <v xml:space="preserve"> </v>
      </c>
      <c r="AS17" s="218"/>
      <c r="AT17" s="218"/>
      <c r="AU17" s="171" t="str">
        <f>IFERROR(AVERAGE(AU5:AU16)," ")</f>
        <v xml:space="preserve"> </v>
      </c>
      <c r="AV17" s="218"/>
      <c r="AW17" s="218"/>
      <c r="AX17" s="171" t="str">
        <f>IFERROR(AVERAGE(AX5:AX16)," ")</f>
        <v xml:space="preserve"> </v>
      </c>
      <c r="AY17" s="218"/>
      <c r="AZ17" s="218"/>
      <c r="BA17" s="171" t="str">
        <f>IFERROR(AVERAGE(BA5:BA16)," ")</f>
        <v xml:space="preserve"> </v>
      </c>
      <c r="BB17" s="218"/>
      <c r="BC17" s="218"/>
      <c r="BD17" s="171" t="str">
        <f>IFERROR(AVERAGE(BD5:BD16)," ")</f>
        <v xml:space="preserve"> </v>
      </c>
      <c r="BE17" s="218"/>
      <c r="BF17" s="218"/>
      <c r="BG17" s="171">
        <f>IFERROR(AVERAGE(BG5:BG16)," ")</f>
        <v>1.0915032679738561</v>
      </c>
      <c r="BH17" s="218"/>
      <c r="BI17" s="218"/>
      <c r="BJ17" s="171" t="str">
        <f>IFERROR(AVERAGE(BJ5:BJ16)," ")</f>
        <v xml:space="preserve"> </v>
      </c>
      <c r="BK17" s="218"/>
      <c r="BL17" s="218"/>
      <c r="BM17" s="171" t="str">
        <f>IFERROR(AVERAGE(BM5:BM16)," ")</f>
        <v xml:space="preserve"> </v>
      </c>
      <c r="BN17" s="218"/>
      <c r="BO17" s="218"/>
      <c r="BP17" s="171" t="str">
        <f>IFERROR(AVERAGE(BP5:BP16)," ")</f>
        <v xml:space="preserve"> </v>
      </c>
      <c r="BQ17" s="218"/>
      <c r="BR17" s="218"/>
      <c r="BS17" s="171" t="str">
        <f>IFERROR(AVERAGE(BS5:BS16)," ")</f>
        <v xml:space="preserve"> </v>
      </c>
    </row>
    <row r="18" spans="1:71" x14ac:dyDescent="0.25">
      <c r="D18" s="50" t="s">
        <v>96</v>
      </c>
      <c r="E18" s="54" t="str">
        <f>IFERROR((E17*10)," ")</f>
        <v xml:space="preserve"> </v>
      </c>
      <c r="H18" s="54" t="str">
        <f>IFERROR((H17*10)," ")</f>
        <v xml:space="preserve"> </v>
      </c>
      <c r="K18" s="54" t="str">
        <f>IFERROR((K17*10)," ")</f>
        <v xml:space="preserve"> </v>
      </c>
      <c r="N18" s="54" t="str">
        <f>IFERROR((N17*10)," ")</f>
        <v xml:space="preserve"> </v>
      </c>
      <c r="Q18" s="54" t="str">
        <f>IFERROR((Q17*10)," ")</f>
        <v xml:space="preserve"> </v>
      </c>
      <c r="T18" s="54" t="str">
        <f>IFERROR((T17*10)," ")</f>
        <v xml:space="preserve"> </v>
      </c>
      <c r="W18" s="54">
        <f>IFERROR((W17*10)," ")</f>
        <v>10</v>
      </c>
      <c r="Z18" s="54">
        <f>IFERROR((Z17*10)," ")</f>
        <v>10</v>
      </c>
      <c r="AC18" s="54" t="str">
        <f>IFERROR((AC17*10)," ")</f>
        <v xml:space="preserve"> </v>
      </c>
      <c r="AF18" s="54" t="str">
        <f>IFERROR((AF17*10)," ")</f>
        <v xml:space="preserve"> </v>
      </c>
      <c r="AI18" s="54" t="str">
        <f>IFERROR((AI17*10)," ")</f>
        <v xml:space="preserve"> </v>
      </c>
      <c r="AL18" s="54" t="str">
        <f>IFERROR((AL17*10)," ")</f>
        <v xml:space="preserve"> </v>
      </c>
      <c r="AO18" s="54">
        <f>IFERROR((AO17*10)," ")</f>
        <v>10.416666666666668</v>
      </c>
      <c r="AR18" s="54" t="str">
        <f>IFERROR((AR17*10)," ")</f>
        <v xml:space="preserve"> </v>
      </c>
      <c r="AU18" s="54" t="str">
        <f>IFERROR((AU17*10)," ")</f>
        <v xml:space="preserve"> </v>
      </c>
      <c r="AX18" s="54" t="str">
        <f>IFERROR((AX17*10)," ")</f>
        <v xml:space="preserve"> </v>
      </c>
      <c r="BA18" s="54" t="str">
        <f>IFERROR((BA17*10)," ")</f>
        <v xml:space="preserve"> </v>
      </c>
      <c r="BD18" s="54" t="str">
        <f>IFERROR((BD17*10)," ")</f>
        <v xml:space="preserve"> </v>
      </c>
      <c r="BG18" s="54">
        <f>IFERROR((BG17*10)," ")</f>
        <v>10.915032679738561</v>
      </c>
      <c r="BJ18" s="54" t="str">
        <f>IFERROR((BJ17*10)," ")</f>
        <v xml:space="preserve"> </v>
      </c>
      <c r="BM18" s="54" t="str">
        <f>IFERROR((BM17*10)," ")</f>
        <v xml:space="preserve"> </v>
      </c>
      <c r="BP18" s="54" t="str">
        <f>IFERROR((BP17*10)," ")</f>
        <v xml:space="preserve"> </v>
      </c>
      <c r="BS18" s="54" t="str">
        <f>IFERROR((BS17*10)," ")</f>
        <v xml:space="preserve"> </v>
      </c>
    </row>
    <row r="19" spans="1:71" x14ac:dyDescent="0.25">
      <c r="D19" s="49" t="s">
        <v>80</v>
      </c>
      <c r="E19" s="54" t="str">
        <f>IFERROR(IF(E18&lt;10.1,(E18*1),((E18-((E18-10)*2))))," ")</f>
        <v xml:space="preserve"> </v>
      </c>
      <c r="H19" s="54" t="str">
        <f>IFERROR(IF(H18&lt;10.1,(H18*1),((H18-((H18-10)*2))))," ")</f>
        <v xml:space="preserve"> </v>
      </c>
      <c r="K19" s="54" t="str">
        <f>IFERROR(IF(K18&lt;10.1,(K18*1),((K18-((K18-10)*2))))," ")</f>
        <v xml:space="preserve"> </v>
      </c>
      <c r="N19" s="54" t="str">
        <f>IFERROR(IF(N18&lt;10.1,(N18*1),((N18-((N18-10)*2))))," ")</f>
        <v xml:space="preserve"> </v>
      </c>
      <c r="Q19" s="54" t="str">
        <f>IFERROR(IF(Q18&lt;10.1,(Q18*1),((Q18-((Q18-10)*2))))," ")</f>
        <v xml:space="preserve"> </v>
      </c>
      <c r="T19" s="54" t="str">
        <f>IFERROR(IF(T18&lt;10.1,(T18*1),((T18-((T18-10)*2))))," ")</f>
        <v xml:space="preserve"> </v>
      </c>
      <c r="W19" s="54">
        <f>IFERROR(IF(W18&lt;10.1,(W18*1),((W18-((W18-10)*2))))," ")</f>
        <v>10</v>
      </c>
      <c r="Z19" s="54">
        <f>IFERROR(IF(Z18&lt;10.1,(Z18*1),((Z18-((Z18-10)*2))))," ")</f>
        <v>10</v>
      </c>
      <c r="AC19" s="54" t="str">
        <f>IFERROR(IF(AC18&lt;10.1,(AC18*1),((AC18-((AC18-10)*2))))," ")</f>
        <v xml:space="preserve"> </v>
      </c>
      <c r="AF19" s="54" t="str">
        <f>IFERROR(IF(AF18&lt;10.1,(AF18*1),((AF18-((AF18-10)*2))))," ")</f>
        <v xml:space="preserve"> </v>
      </c>
      <c r="AI19" s="54" t="str">
        <f>IFERROR(IF(AI18&lt;10.1,(AI18*1),((AI18-((AI18-10)*2))))," ")</f>
        <v xml:space="preserve"> </v>
      </c>
      <c r="AL19" s="54" t="str">
        <f>IFERROR(IF(AL18&lt;10.1,(AL18*1),((AL18-((AL18-10)*2))))," ")</f>
        <v xml:space="preserve"> </v>
      </c>
      <c r="AO19" s="54">
        <f>IFERROR(IF(AO18&lt;10.1,(AO18*1),((AO18-((AO18-10)*2))))," ")</f>
        <v>9.5833333333333321</v>
      </c>
      <c r="AR19" s="54" t="str">
        <f>IFERROR(IF(AR18&lt;10.1,(AR18*1),((AR18-((AR18-10)*2))))," ")</f>
        <v xml:space="preserve"> </v>
      </c>
      <c r="AU19" s="54" t="str">
        <f>IFERROR(IF(AU18&lt;10.1,(AU18*1),((AU18-((AU18-10)*2))))," ")</f>
        <v xml:space="preserve"> </v>
      </c>
      <c r="AX19" s="54" t="str">
        <f>IFERROR(IF(AX18&lt;10.1,(AX18*1),((AX18-((AX18-10)*2))))," ")</f>
        <v xml:space="preserve"> </v>
      </c>
      <c r="BA19" s="54" t="str">
        <f>IFERROR(IF(BA18&lt;10.1,(BA18*1),((BA18-((BA18-10)*2))))," ")</f>
        <v xml:space="preserve"> </v>
      </c>
      <c r="BD19" s="54" t="str">
        <f>IFERROR(IF(BD18&lt;10.1,(BD18*1),((BD18-((BD18-10)*2))))," ")</f>
        <v xml:space="preserve"> </v>
      </c>
      <c r="BG19" s="54">
        <f>IFERROR(IF(BG18&lt;10.1,(BG18*1),((BG18-((BG18-10)*2))))," ")</f>
        <v>9.0849673202614394</v>
      </c>
      <c r="BJ19" s="54" t="str">
        <f>IFERROR(IF(BJ18&lt;10.1,(BJ18*1),((BJ18-((BJ18-10)*2))))," ")</f>
        <v xml:space="preserve"> </v>
      </c>
      <c r="BM19" s="54" t="str">
        <f>IFERROR(IF(BM18&lt;10.1,(BM18*1),((BM18-((BM18-10)*2))))," ")</f>
        <v xml:space="preserve"> </v>
      </c>
      <c r="BP19" s="54" t="str">
        <f>IFERROR(IF(BP18&lt;10.1,(BP18*1),((BP18-((BP18-10)*2))))," ")</f>
        <v xml:space="preserve"> </v>
      </c>
      <c r="BS19" s="54" t="str">
        <f>IFERROR(IF(BS18&lt;10.1,(BS18*1),((BS18-((BS18-10)*2))))," ")</f>
        <v xml:space="preserve"> </v>
      </c>
    </row>
    <row r="23" spans="1:71" ht="15.75" x14ac:dyDescent="0.25">
      <c r="C23" s="76" t="s">
        <v>79</v>
      </c>
      <c r="D23" s="77" t="s">
        <v>136</v>
      </c>
    </row>
    <row r="24" spans="1:71" x14ac:dyDescent="0.25">
      <c r="C24" s="70" t="s">
        <v>137</v>
      </c>
      <c r="D24" s="78">
        <v>0</v>
      </c>
    </row>
    <row r="25" spans="1:71" x14ac:dyDescent="0.25">
      <c r="C25" s="71" t="s">
        <v>134</v>
      </c>
      <c r="D25" s="67" t="s">
        <v>135</v>
      </c>
    </row>
    <row r="26" spans="1:71" x14ac:dyDescent="0.25">
      <c r="C26" s="71" t="s">
        <v>132</v>
      </c>
      <c r="D26" s="68" t="s">
        <v>133</v>
      </c>
    </row>
    <row r="27" spans="1:71" x14ac:dyDescent="0.25">
      <c r="C27" s="72" t="s">
        <v>130</v>
      </c>
      <c r="D27" s="68" t="s">
        <v>131</v>
      </c>
    </row>
    <row r="28" spans="1:71" x14ac:dyDescent="0.25">
      <c r="C28" s="72" t="s">
        <v>128</v>
      </c>
      <c r="D28" s="68" t="s">
        <v>129</v>
      </c>
    </row>
    <row r="29" spans="1:71" x14ac:dyDescent="0.25">
      <c r="C29" s="73" t="s">
        <v>126</v>
      </c>
      <c r="D29" s="68" t="s">
        <v>127</v>
      </c>
    </row>
    <row r="30" spans="1:71" x14ac:dyDescent="0.25">
      <c r="C30" s="72" t="s">
        <v>124</v>
      </c>
      <c r="D30" s="68" t="s">
        <v>125</v>
      </c>
    </row>
    <row r="31" spans="1:71" x14ac:dyDescent="0.25">
      <c r="C31" s="72" t="s">
        <v>122</v>
      </c>
      <c r="D31" s="68" t="s">
        <v>123</v>
      </c>
    </row>
    <row r="32" spans="1:71" x14ac:dyDescent="0.25">
      <c r="C32" s="72" t="s">
        <v>120</v>
      </c>
      <c r="D32" s="68" t="s">
        <v>121</v>
      </c>
    </row>
    <row r="33" spans="3:4" x14ac:dyDescent="0.25">
      <c r="C33" s="83" t="s">
        <v>117</v>
      </c>
      <c r="D33" s="84" t="s">
        <v>118</v>
      </c>
    </row>
    <row r="34" spans="3:4" x14ac:dyDescent="0.25">
      <c r="C34" s="72" t="s">
        <v>116</v>
      </c>
      <c r="D34" s="68" t="s">
        <v>119</v>
      </c>
    </row>
    <row r="35" spans="3:4" x14ac:dyDescent="0.25">
      <c r="C35" s="81">
        <v>10</v>
      </c>
      <c r="D35" s="69">
        <v>10</v>
      </c>
    </row>
    <row r="36" spans="3:4" x14ac:dyDescent="0.25">
      <c r="C36" s="74" t="s">
        <v>114</v>
      </c>
      <c r="D36" s="69" t="s">
        <v>115</v>
      </c>
    </row>
    <row r="37" spans="3:4" x14ac:dyDescent="0.25">
      <c r="C37" s="83" t="s">
        <v>113</v>
      </c>
      <c r="D37" s="84" t="s">
        <v>145</v>
      </c>
    </row>
    <row r="38" spans="3:4" x14ac:dyDescent="0.25">
      <c r="C38" s="83" t="s">
        <v>111</v>
      </c>
      <c r="D38" s="84" t="s">
        <v>112</v>
      </c>
    </row>
    <row r="39" spans="3:4" x14ac:dyDescent="0.25">
      <c r="C39" s="83" t="s">
        <v>109</v>
      </c>
      <c r="D39" s="84" t="s">
        <v>110</v>
      </c>
    </row>
    <row r="40" spans="3:4" x14ac:dyDescent="0.25">
      <c r="C40" s="83" t="s">
        <v>107</v>
      </c>
      <c r="D40" s="84" t="s">
        <v>108</v>
      </c>
    </row>
    <row r="41" spans="3:4" x14ac:dyDescent="0.25">
      <c r="C41" s="83" t="s">
        <v>105</v>
      </c>
      <c r="D41" s="84" t="s">
        <v>106</v>
      </c>
    </row>
    <row r="42" spans="3:4" x14ac:dyDescent="0.25">
      <c r="C42" s="72" t="s">
        <v>103</v>
      </c>
      <c r="D42" s="68" t="s">
        <v>104</v>
      </c>
    </row>
    <row r="43" spans="3:4" x14ac:dyDescent="0.25">
      <c r="C43" s="72" t="s">
        <v>101</v>
      </c>
      <c r="D43" s="68" t="s">
        <v>102</v>
      </c>
    </row>
    <row r="44" spans="3:4" x14ac:dyDescent="0.25">
      <c r="C44" s="72" t="s">
        <v>97</v>
      </c>
      <c r="D44" s="68" t="s">
        <v>98</v>
      </c>
    </row>
    <row r="45" spans="3:4" x14ac:dyDescent="0.25">
      <c r="C45" s="75" t="s">
        <v>99</v>
      </c>
      <c r="D45" s="68" t="s">
        <v>100</v>
      </c>
    </row>
  </sheetData>
  <mergeCells count="51">
    <mergeCell ref="I4:K4"/>
    <mergeCell ref="A17:B17"/>
    <mergeCell ref="F17:G17"/>
    <mergeCell ref="I17:J17"/>
    <mergeCell ref="C4:E4"/>
    <mergeCell ref="F4:H4"/>
    <mergeCell ref="B4:B5"/>
    <mergeCell ref="A4:A5"/>
    <mergeCell ref="A6:A8"/>
    <mergeCell ref="A10:A14"/>
    <mergeCell ref="A15:A16"/>
    <mergeCell ref="L4:N4"/>
    <mergeCell ref="L17:M17"/>
    <mergeCell ref="O4:Q4"/>
    <mergeCell ref="O17:P17"/>
    <mergeCell ref="R4:T4"/>
    <mergeCell ref="R17:S17"/>
    <mergeCell ref="U4:W4"/>
    <mergeCell ref="U17:V17"/>
    <mergeCell ref="X4:Z4"/>
    <mergeCell ref="X17:Y17"/>
    <mergeCell ref="AA4:AC4"/>
    <mergeCell ref="AA17:AB17"/>
    <mergeCell ref="AD4:AF4"/>
    <mergeCell ref="AD17:AE17"/>
    <mergeCell ref="AG4:AI4"/>
    <mergeCell ref="AG17:AH17"/>
    <mergeCell ref="AJ4:AL4"/>
    <mergeCell ref="AJ17:AK17"/>
    <mergeCell ref="AM4:AO4"/>
    <mergeCell ref="AM17:AN17"/>
    <mergeCell ref="AP4:AR4"/>
    <mergeCell ref="AP17:AQ17"/>
    <mergeCell ref="AS4:AU4"/>
    <mergeCell ref="AS17:AT17"/>
    <mergeCell ref="AV4:AX4"/>
    <mergeCell ref="AV17:AW17"/>
    <mergeCell ref="AY4:BA4"/>
    <mergeCell ref="AY17:AZ17"/>
    <mergeCell ref="BB4:BD4"/>
    <mergeCell ref="BB17:BC17"/>
    <mergeCell ref="BN4:BP4"/>
    <mergeCell ref="BN17:BO17"/>
    <mergeCell ref="BQ4:BS4"/>
    <mergeCell ref="BQ17:BR17"/>
    <mergeCell ref="BE4:BG4"/>
    <mergeCell ref="BE17:BF17"/>
    <mergeCell ref="BH4:BJ4"/>
    <mergeCell ref="BH17:BI17"/>
    <mergeCell ref="BK4:BM4"/>
    <mergeCell ref="BK17:BL17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showGridLines="0" zoomScale="90" zoomScaleNormal="90" workbookViewId="0">
      <pane ySplit="2" topLeftCell="A3" activePane="bottomLeft" state="frozen"/>
      <selection pane="bottomLeft"/>
    </sheetView>
  </sheetViews>
  <sheetFormatPr baseColWidth="10" defaultRowHeight="15" x14ac:dyDescent="0.25"/>
  <cols>
    <col min="1" max="1" width="33.5703125" customWidth="1"/>
    <col min="4" max="4" width="14.140625" bestFit="1" customWidth="1"/>
    <col min="6" max="6" width="13.140625" customWidth="1"/>
  </cols>
  <sheetData>
    <row r="1" spans="1:16" ht="42.75" customHeight="1" x14ac:dyDescent="0.25"/>
    <row r="2" spans="1:16" s="85" customFormat="1" ht="51" x14ac:dyDescent="0.25">
      <c r="A2" s="116" t="s">
        <v>152</v>
      </c>
      <c r="B2" s="115" t="s">
        <v>171</v>
      </c>
      <c r="C2" s="115" t="s">
        <v>174</v>
      </c>
      <c r="D2" s="115" t="s">
        <v>172</v>
      </c>
      <c r="E2" s="115" t="s">
        <v>173</v>
      </c>
      <c r="F2" s="115" t="s">
        <v>38</v>
      </c>
      <c r="G2" s="120" t="s">
        <v>96</v>
      </c>
      <c r="H2" s="121" t="s">
        <v>80</v>
      </c>
      <c r="K2" s="117"/>
      <c r="L2" s="117"/>
      <c r="P2" s="117"/>
    </row>
    <row r="3" spans="1:16" s="85" customFormat="1" x14ac:dyDescent="0.25">
      <c r="A3" s="118" t="s">
        <v>18</v>
      </c>
      <c r="B3" s="118">
        <v>13</v>
      </c>
      <c r="C3" s="118">
        <v>9</v>
      </c>
      <c r="D3" s="118">
        <v>25</v>
      </c>
      <c r="E3" s="118">
        <v>7</v>
      </c>
      <c r="F3" s="119">
        <f>IFERROR(C3/B3," ")</f>
        <v>0.69230769230769229</v>
      </c>
      <c r="G3" s="122">
        <f>IFERROR(F3*10," ")</f>
        <v>6.9230769230769234</v>
      </c>
      <c r="H3" s="122">
        <f>IFERROR(IF(G3&lt;10.1,(G3*1),((G3-((G3-10)*2))))," ")</f>
        <v>6.9230769230769234</v>
      </c>
      <c r="I3" s="123">
        <f>H3</f>
        <v>6.9230769230769234</v>
      </c>
      <c r="K3" s="117"/>
      <c r="L3" s="117"/>
      <c r="P3" s="117"/>
    </row>
    <row r="4" spans="1:16" s="85" customFormat="1" x14ac:dyDescent="0.25">
      <c r="A4" s="118" t="s">
        <v>153</v>
      </c>
      <c r="B4" s="118">
        <v>5</v>
      </c>
      <c r="C4" s="118">
        <v>5</v>
      </c>
      <c r="D4" s="118">
        <v>3</v>
      </c>
      <c r="E4" s="118">
        <v>3</v>
      </c>
      <c r="F4" s="119">
        <f t="shared" ref="F4:F25" si="0">IFERROR(C4/B4," ")</f>
        <v>1</v>
      </c>
      <c r="G4" s="122">
        <f t="shared" ref="G4:G25" si="1">IFERROR(F4*10," ")</f>
        <v>10</v>
      </c>
      <c r="H4" s="122">
        <f t="shared" ref="H4:H25" si="2">IFERROR(IF(G4&lt;10.1,(G4*1),((G4-((G4-10)*2))))," ")</f>
        <v>10</v>
      </c>
      <c r="I4" s="123">
        <f>H4</f>
        <v>10</v>
      </c>
      <c r="K4" s="117"/>
      <c r="L4" s="117"/>
      <c r="P4" s="117"/>
    </row>
    <row r="5" spans="1:16" s="85" customFormat="1" x14ac:dyDescent="0.25">
      <c r="A5" s="118" t="s">
        <v>22</v>
      </c>
      <c r="B5" s="118">
        <v>6</v>
      </c>
      <c r="C5" s="118">
        <v>4</v>
      </c>
      <c r="D5" s="118">
        <v>7</v>
      </c>
      <c r="E5" s="118">
        <v>2</v>
      </c>
      <c r="F5" s="119">
        <f t="shared" si="0"/>
        <v>0.66666666666666663</v>
      </c>
      <c r="G5" s="122">
        <f t="shared" si="1"/>
        <v>6.6666666666666661</v>
      </c>
      <c r="H5" s="122">
        <f t="shared" si="2"/>
        <v>6.6666666666666661</v>
      </c>
      <c r="I5" s="123">
        <f>H5</f>
        <v>6.6666666666666661</v>
      </c>
      <c r="K5" s="117"/>
      <c r="L5" s="117"/>
      <c r="P5" s="117"/>
    </row>
    <row r="6" spans="1:16" s="85" customFormat="1" x14ac:dyDescent="0.25">
      <c r="A6" s="118" t="s">
        <v>154</v>
      </c>
      <c r="B6" s="118">
        <v>1</v>
      </c>
      <c r="C6" s="118">
        <v>1</v>
      </c>
      <c r="D6" s="118">
        <v>2</v>
      </c>
      <c r="E6" s="118">
        <v>0</v>
      </c>
      <c r="F6" s="119">
        <f t="shared" si="0"/>
        <v>1</v>
      </c>
      <c r="G6" s="122">
        <f t="shared" si="1"/>
        <v>10</v>
      </c>
      <c r="H6" s="122">
        <f t="shared" si="2"/>
        <v>10</v>
      </c>
      <c r="I6" s="123">
        <f t="shared" ref="I6:I25" si="3">H6</f>
        <v>10</v>
      </c>
      <c r="K6" s="117"/>
      <c r="L6" s="117"/>
      <c r="P6" s="117"/>
    </row>
    <row r="7" spans="1:16" s="85" customFormat="1" x14ac:dyDescent="0.25">
      <c r="A7" s="118" t="s">
        <v>155</v>
      </c>
      <c r="B7" s="118">
        <v>2</v>
      </c>
      <c r="C7" s="118">
        <v>2</v>
      </c>
      <c r="D7" s="118">
        <v>1</v>
      </c>
      <c r="E7" s="118">
        <v>1</v>
      </c>
      <c r="F7" s="119">
        <f t="shared" si="0"/>
        <v>1</v>
      </c>
      <c r="G7" s="122">
        <f t="shared" si="1"/>
        <v>10</v>
      </c>
      <c r="H7" s="122">
        <f t="shared" si="2"/>
        <v>10</v>
      </c>
      <c r="I7" s="123">
        <f t="shared" si="3"/>
        <v>10</v>
      </c>
      <c r="K7" s="117"/>
      <c r="L7" s="117"/>
      <c r="P7" s="117"/>
    </row>
    <row r="8" spans="1:16" s="85" customFormat="1" x14ac:dyDescent="0.25">
      <c r="A8" s="118" t="s">
        <v>156</v>
      </c>
      <c r="B8" s="118">
        <v>8</v>
      </c>
      <c r="C8" s="118">
        <v>5</v>
      </c>
      <c r="D8" s="118">
        <v>11</v>
      </c>
      <c r="E8" s="118">
        <v>0</v>
      </c>
      <c r="F8" s="119">
        <f t="shared" si="0"/>
        <v>0.625</v>
      </c>
      <c r="G8" s="122">
        <f t="shared" si="1"/>
        <v>6.25</v>
      </c>
      <c r="H8" s="122">
        <f t="shared" si="2"/>
        <v>6.25</v>
      </c>
      <c r="I8" s="123">
        <f t="shared" si="3"/>
        <v>6.25</v>
      </c>
      <c r="K8" s="117"/>
      <c r="L8" s="117"/>
      <c r="P8" s="117"/>
    </row>
    <row r="9" spans="1:16" s="85" customFormat="1" x14ac:dyDescent="0.25">
      <c r="A9" s="118" t="s">
        <v>157</v>
      </c>
      <c r="B9" s="29">
        <v>3</v>
      </c>
      <c r="C9" s="28">
        <v>3</v>
      </c>
      <c r="D9" s="28">
        <v>12</v>
      </c>
      <c r="E9" s="28">
        <v>1</v>
      </c>
      <c r="F9" s="119">
        <f t="shared" si="0"/>
        <v>1</v>
      </c>
      <c r="G9" s="122">
        <f t="shared" si="1"/>
        <v>10</v>
      </c>
      <c r="H9" s="122">
        <f t="shared" si="2"/>
        <v>10</v>
      </c>
      <c r="I9" s="123">
        <f t="shared" si="3"/>
        <v>10</v>
      </c>
      <c r="K9" s="117"/>
      <c r="L9" s="117"/>
      <c r="P9" s="117"/>
    </row>
    <row r="10" spans="1:16" s="85" customFormat="1" x14ac:dyDescent="0.25">
      <c r="A10" s="118" t="s">
        <v>158</v>
      </c>
      <c r="B10" s="118">
        <v>4</v>
      </c>
      <c r="C10" s="118">
        <v>1</v>
      </c>
      <c r="D10" s="118">
        <v>12</v>
      </c>
      <c r="E10" s="118">
        <v>92</v>
      </c>
      <c r="F10" s="119">
        <f t="shared" si="0"/>
        <v>0.25</v>
      </c>
      <c r="G10" s="122">
        <f t="shared" si="1"/>
        <v>2.5</v>
      </c>
      <c r="H10" s="122">
        <f t="shared" si="2"/>
        <v>2.5</v>
      </c>
      <c r="I10" s="123">
        <f t="shared" si="3"/>
        <v>2.5</v>
      </c>
      <c r="K10" s="117"/>
      <c r="L10" s="117"/>
      <c r="P10" s="117"/>
    </row>
    <row r="11" spans="1:16" s="85" customFormat="1" x14ac:dyDescent="0.25">
      <c r="A11" s="118" t="s">
        <v>159</v>
      </c>
      <c r="B11" s="118">
        <v>3</v>
      </c>
      <c r="C11" s="118">
        <v>3</v>
      </c>
      <c r="D11" s="118">
        <v>9</v>
      </c>
      <c r="E11" s="118">
        <v>9</v>
      </c>
      <c r="F11" s="119">
        <f t="shared" si="0"/>
        <v>1</v>
      </c>
      <c r="G11" s="122">
        <f t="shared" si="1"/>
        <v>10</v>
      </c>
      <c r="H11" s="122">
        <f t="shared" si="2"/>
        <v>10</v>
      </c>
      <c r="I11" s="123">
        <f t="shared" si="3"/>
        <v>10</v>
      </c>
      <c r="K11" s="117"/>
      <c r="L11" s="117"/>
      <c r="P11" s="117"/>
    </row>
    <row r="12" spans="1:16" s="85" customFormat="1" x14ac:dyDescent="0.25">
      <c r="A12" s="118" t="s">
        <v>160</v>
      </c>
      <c r="B12" s="118">
        <v>12</v>
      </c>
      <c r="C12" s="118">
        <v>12</v>
      </c>
      <c r="D12" s="118">
        <v>2</v>
      </c>
      <c r="E12" s="118">
        <v>4</v>
      </c>
      <c r="F12" s="119">
        <f t="shared" si="0"/>
        <v>1</v>
      </c>
      <c r="G12" s="122">
        <f t="shared" si="1"/>
        <v>10</v>
      </c>
      <c r="H12" s="122">
        <f t="shared" si="2"/>
        <v>10</v>
      </c>
      <c r="I12" s="123">
        <f t="shared" si="3"/>
        <v>10</v>
      </c>
      <c r="K12" s="117"/>
      <c r="L12" s="117"/>
      <c r="P12" s="117"/>
    </row>
    <row r="13" spans="1:16" s="85" customFormat="1" x14ac:dyDescent="0.25">
      <c r="A13" s="118" t="s">
        <v>161</v>
      </c>
      <c r="B13" s="118">
        <v>8</v>
      </c>
      <c r="C13" s="118">
        <v>8</v>
      </c>
      <c r="D13" s="118">
        <v>0</v>
      </c>
      <c r="E13" s="118">
        <v>0</v>
      </c>
      <c r="F13" s="119">
        <f t="shared" si="0"/>
        <v>1</v>
      </c>
      <c r="G13" s="122">
        <f t="shared" si="1"/>
        <v>10</v>
      </c>
      <c r="H13" s="122">
        <f t="shared" si="2"/>
        <v>10</v>
      </c>
      <c r="I13" s="123">
        <f t="shared" si="3"/>
        <v>10</v>
      </c>
      <c r="K13" s="117"/>
      <c r="L13" s="117"/>
      <c r="P13" s="117"/>
    </row>
    <row r="14" spans="1:16" s="85" customFormat="1" x14ac:dyDescent="0.25">
      <c r="A14" s="118" t="s">
        <v>162</v>
      </c>
      <c r="B14" s="118">
        <v>2</v>
      </c>
      <c r="C14" s="118">
        <v>2</v>
      </c>
      <c r="D14" s="118">
        <v>3</v>
      </c>
      <c r="E14" s="118">
        <v>1</v>
      </c>
      <c r="F14" s="119">
        <f t="shared" si="0"/>
        <v>1</v>
      </c>
      <c r="G14" s="122">
        <f t="shared" si="1"/>
        <v>10</v>
      </c>
      <c r="H14" s="122">
        <f t="shared" si="2"/>
        <v>10</v>
      </c>
      <c r="I14" s="123">
        <f t="shared" si="3"/>
        <v>10</v>
      </c>
      <c r="K14" s="117"/>
      <c r="L14" s="117"/>
      <c r="P14" s="117"/>
    </row>
    <row r="15" spans="1:16" s="85" customFormat="1" x14ac:dyDescent="0.25">
      <c r="A15" s="118" t="s">
        <v>163</v>
      </c>
      <c r="B15" s="118">
        <v>20</v>
      </c>
      <c r="C15" s="118">
        <v>18</v>
      </c>
      <c r="D15" s="118">
        <v>42</v>
      </c>
      <c r="E15" s="118">
        <v>53</v>
      </c>
      <c r="F15" s="119">
        <f t="shared" si="0"/>
        <v>0.9</v>
      </c>
      <c r="G15" s="122">
        <f t="shared" si="1"/>
        <v>9</v>
      </c>
      <c r="H15" s="122">
        <f t="shared" si="2"/>
        <v>9</v>
      </c>
      <c r="I15" s="123">
        <f t="shared" si="3"/>
        <v>9</v>
      </c>
      <c r="K15" s="117"/>
      <c r="L15" s="117"/>
      <c r="P15" s="117"/>
    </row>
    <row r="16" spans="1:16" s="85" customFormat="1" x14ac:dyDescent="0.25">
      <c r="A16" s="118" t="s">
        <v>176</v>
      </c>
      <c r="B16" s="118">
        <v>6</v>
      </c>
      <c r="C16" s="118">
        <v>4</v>
      </c>
      <c r="D16" s="118">
        <v>6</v>
      </c>
      <c r="E16" s="118">
        <v>1</v>
      </c>
      <c r="F16" s="119">
        <f t="shared" si="0"/>
        <v>0.66666666666666663</v>
      </c>
      <c r="G16" s="122">
        <f t="shared" si="1"/>
        <v>6.6666666666666661</v>
      </c>
      <c r="H16" s="122">
        <f t="shared" si="2"/>
        <v>6.6666666666666661</v>
      </c>
      <c r="I16" s="123">
        <f t="shared" si="3"/>
        <v>6.6666666666666661</v>
      </c>
      <c r="K16" s="117"/>
      <c r="L16" s="117"/>
      <c r="P16" s="117"/>
    </row>
    <row r="17" spans="1:16" s="85" customFormat="1" x14ac:dyDescent="0.25">
      <c r="A17" s="118" t="s">
        <v>164</v>
      </c>
      <c r="B17" s="118">
        <v>0</v>
      </c>
      <c r="C17" s="118">
        <v>0</v>
      </c>
      <c r="D17" s="118">
        <v>0</v>
      </c>
      <c r="E17" s="118">
        <v>0</v>
      </c>
      <c r="F17" s="119" t="str">
        <f t="shared" si="0"/>
        <v xml:space="preserve"> </v>
      </c>
      <c r="G17" s="122" t="str">
        <f t="shared" si="1"/>
        <v xml:space="preserve"> </v>
      </c>
      <c r="H17" s="122" t="str">
        <f t="shared" si="2"/>
        <v xml:space="preserve"> </v>
      </c>
      <c r="I17" s="123" t="str">
        <f t="shared" si="3"/>
        <v xml:space="preserve"> </v>
      </c>
      <c r="K17" s="117"/>
      <c r="L17" s="117"/>
      <c r="P17" s="117"/>
    </row>
    <row r="18" spans="1:16" s="85" customFormat="1" x14ac:dyDescent="0.25">
      <c r="A18" s="118" t="s">
        <v>165</v>
      </c>
      <c r="B18" s="118">
        <v>13</v>
      </c>
      <c r="C18" s="118">
        <v>6</v>
      </c>
      <c r="D18" s="118">
        <v>2</v>
      </c>
      <c r="E18" s="118">
        <v>6</v>
      </c>
      <c r="F18" s="119">
        <f t="shared" si="0"/>
        <v>0.46153846153846156</v>
      </c>
      <c r="G18" s="122">
        <f t="shared" si="1"/>
        <v>4.6153846153846159</v>
      </c>
      <c r="H18" s="122">
        <f t="shared" si="2"/>
        <v>4.6153846153846159</v>
      </c>
      <c r="I18" s="123">
        <f t="shared" si="3"/>
        <v>4.6153846153846159</v>
      </c>
      <c r="K18" s="117"/>
      <c r="L18" s="117"/>
      <c r="P18" s="117"/>
    </row>
    <row r="19" spans="1:16" s="85" customFormat="1" x14ac:dyDescent="0.25">
      <c r="A19" s="118" t="s">
        <v>75</v>
      </c>
      <c r="B19" s="118">
        <v>10</v>
      </c>
      <c r="C19" s="118">
        <v>9</v>
      </c>
      <c r="D19" s="118">
        <v>37</v>
      </c>
      <c r="E19" s="118">
        <v>347</v>
      </c>
      <c r="F19" s="119">
        <f t="shared" si="0"/>
        <v>0.9</v>
      </c>
      <c r="G19" s="122">
        <f t="shared" si="1"/>
        <v>9</v>
      </c>
      <c r="H19" s="122">
        <f t="shared" si="2"/>
        <v>9</v>
      </c>
      <c r="I19" s="123">
        <f t="shared" si="3"/>
        <v>9</v>
      </c>
      <c r="K19" s="117"/>
      <c r="L19" s="117"/>
      <c r="P19" s="117"/>
    </row>
    <row r="20" spans="1:16" s="85" customFormat="1" x14ac:dyDescent="0.25">
      <c r="A20" s="118" t="s">
        <v>166</v>
      </c>
      <c r="B20" s="118">
        <v>14</v>
      </c>
      <c r="C20" s="118">
        <v>8</v>
      </c>
      <c r="D20" s="118">
        <v>5</v>
      </c>
      <c r="E20" s="118">
        <v>8</v>
      </c>
      <c r="F20" s="119">
        <f t="shared" si="0"/>
        <v>0.5714285714285714</v>
      </c>
      <c r="G20" s="122">
        <f t="shared" si="1"/>
        <v>5.7142857142857135</v>
      </c>
      <c r="H20" s="122">
        <f t="shared" si="2"/>
        <v>5.7142857142857135</v>
      </c>
      <c r="I20" s="123">
        <f t="shared" si="3"/>
        <v>5.7142857142857135</v>
      </c>
      <c r="K20" s="117"/>
      <c r="L20" s="117"/>
      <c r="P20" s="117"/>
    </row>
    <row r="21" spans="1:16" s="85" customFormat="1" x14ac:dyDescent="0.25">
      <c r="A21" s="118" t="s">
        <v>167</v>
      </c>
      <c r="B21" s="118">
        <v>6</v>
      </c>
      <c r="C21" s="118">
        <v>5</v>
      </c>
      <c r="D21" s="118">
        <v>0</v>
      </c>
      <c r="E21" s="118">
        <v>2</v>
      </c>
      <c r="F21" s="119">
        <f t="shared" si="0"/>
        <v>0.83333333333333337</v>
      </c>
      <c r="G21" s="122">
        <f t="shared" si="1"/>
        <v>8.3333333333333339</v>
      </c>
      <c r="H21" s="122">
        <f t="shared" si="2"/>
        <v>8.3333333333333339</v>
      </c>
      <c r="I21" s="123">
        <f t="shared" si="3"/>
        <v>8.3333333333333339</v>
      </c>
      <c r="K21" s="117"/>
      <c r="L21" s="117"/>
      <c r="P21" s="117"/>
    </row>
    <row r="22" spans="1:16" s="85" customFormat="1" x14ac:dyDescent="0.25">
      <c r="A22" s="118" t="s">
        <v>168</v>
      </c>
      <c r="B22" s="118">
        <v>6</v>
      </c>
      <c r="C22" s="118">
        <v>6</v>
      </c>
      <c r="D22" s="118">
        <v>33</v>
      </c>
      <c r="E22" s="118">
        <v>17</v>
      </c>
      <c r="F22" s="119">
        <f t="shared" si="0"/>
        <v>1</v>
      </c>
      <c r="G22" s="122">
        <f t="shared" si="1"/>
        <v>10</v>
      </c>
      <c r="H22" s="122">
        <f t="shared" si="2"/>
        <v>10</v>
      </c>
      <c r="I22" s="123">
        <f t="shared" si="3"/>
        <v>10</v>
      </c>
      <c r="K22" s="117"/>
      <c r="L22" s="117"/>
      <c r="P22" s="117"/>
    </row>
    <row r="23" spans="1:16" s="85" customFormat="1" x14ac:dyDescent="0.25">
      <c r="A23" s="118" t="s">
        <v>169</v>
      </c>
      <c r="B23" s="118">
        <v>2</v>
      </c>
      <c r="C23" s="118">
        <v>0</v>
      </c>
      <c r="D23" s="118">
        <v>3</v>
      </c>
      <c r="E23" s="118">
        <v>3</v>
      </c>
      <c r="F23" s="119">
        <f t="shared" si="0"/>
        <v>0</v>
      </c>
      <c r="G23" s="122">
        <f t="shared" si="1"/>
        <v>0</v>
      </c>
      <c r="H23" s="122">
        <f t="shared" si="2"/>
        <v>0</v>
      </c>
      <c r="I23" s="123">
        <f t="shared" si="3"/>
        <v>0</v>
      </c>
      <c r="K23" s="117"/>
      <c r="L23" s="117"/>
      <c r="P23" s="117"/>
    </row>
    <row r="24" spans="1:16" s="85" customFormat="1" x14ac:dyDescent="0.25">
      <c r="A24" s="118" t="s">
        <v>170</v>
      </c>
      <c r="B24" s="118">
        <v>15</v>
      </c>
      <c r="C24" s="118">
        <v>15</v>
      </c>
      <c r="D24" s="118">
        <v>3</v>
      </c>
      <c r="E24" s="118">
        <v>2</v>
      </c>
      <c r="F24" s="119">
        <f t="shared" si="0"/>
        <v>1</v>
      </c>
      <c r="G24" s="122">
        <f t="shared" si="1"/>
        <v>10</v>
      </c>
      <c r="H24" s="122">
        <f t="shared" si="2"/>
        <v>10</v>
      </c>
      <c r="I24" s="123">
        <f t="shared" si="3"/>
        <v>10</v>
      </c>
      <c r="K24" s="117"/>
      <c r="L24" s="117"/>
      <c r="P24" s="117"/>
    </row>
    <row r="25" spans="1:16" x14ac:dyDescent="0.25">
      <c r="A25" s="118" t="s">
        <v>178</v>
      </c>
      <c r="B25" s="2">
        <v>5</v>
      </c>
      <c r="C25" s="2">
        <v>2</v>
      </c>
      <c r="D25" s="118">
        <v>11</v>
      </c>
      <c r="E25" s="118">
        <v>3</v>
      </c>
      <c r="F25" s="119">
        <f t="shared" si="0"/>
        <v>0.4</v>
      </c>
      <c r="G25" s="122">
        <f t="shared" si="1"/>
        <v>4</v>
      </c>
      <c r="H25" s="122">
        <f t="shared" si="2"/>
        <v>4</v>
      </c>
      <c r="I25" s="123">
        <f t="shared" si="3"/>
        <v>4</v>
      </c>
    </row>
    <row r="31" spans="1:16" ht="15.75" x14ac:dyDescent="0.25">
      <c r="C31" s="76" t="s">
        <v>79</v>
      </c>
      <c r="D31" s="77" t="s">
        <v>136</v>
      </c>
    </row>
    <row r="32" spans="1:16" x14ac:dyDescent="0.25">
      <c r="C32" s="70" t="s">
        <v>137</v>
      </c>
      <c r="D32" s="78">
        <v>0</v>
      </c>
    </row>
    <row r="33" spans="3:7" x14ac:dyDescent="0.25">
      <c r="C33" s="71" t="s">
        <v>134</v>
      </c>
      <c r="D33" s="67" t="s">
        <v>135</v>
      </c>
    </row>
    <row r="34" spans="3:7" x14ac:dyDescent="0.25">
      <c r="C34" s="71" t="s">
        <v>132</v>
      </c>
      <c r="D34" s="68" t="s">
        <v>133</v>
      </c>
    </row>
    <row r="35" spans="3:7" x14ac:dyDescent="0.25">
      <c r="C35" s="72" t="s">
        <v>130</v>
      </c>
      <c r="D35" s="68" t="s">
        <v>131</v>
      </c>
    </row>
    <row r="36" spans="3:7" x14ac:dyDescent="0.25">
      <c r="C36" s="72" t="s">
        <v>128</v>
      </c>
      <c r="D36" s="68" t="s">
        <v>129</v>
      </c>
    </row>
    <row r="37" spans="3:7" x14ac:dyDescent="0.25">
      <c r="C37" s="73" t="s">
        <v>126</v>
      </c>
      <c r="D37" s="68" t="s">
        <v>127</v>
      </c>
    </row>
    <row r="38" spans="3:7" x14ac:dyDescent="0.25">
      <c r="C38" s="72" t="s">
        <v>124</v>
      </c>
      <c r="D38" s="68" t="s">
        <v>125</v>
      </c>
    </row>
    <row r="39" spans="3:7" x14ac:dyDescent="0.25">
      <c r="C39" s="72" t="s">
        <v>122</v>
      </c>
      <c r="D39" s="68" t="s">
        <v>123</v>
      </c>
      <c r="E39" s="85"/>
      <c r="F39" s="85"/>
      <c r="G39" s="85"/>
    </row>
    <row r="40" spans="3:7" x14ac:dyDescent="0.25">
      <c r="C40" s="72" t="s">
        <v>120</v>
      </c>
      <c r="D40" s="68" t="s">
        <v>121</v>
      </c>
      <c r="E40" s="85"/>
      <c r="F40" s="85"/>
      <c r="G40" s="85"/>
    </row>
    <row r="41" spans="3:7" x14ac:dyDescent="0.25">
      <c r="C41" s="83" t="s">
        <v>117</v>
      </c>
      <c r="D41" s="84" t="s">
        <v>118</v>
      </c>
      <c r="E41" s="85"/>
      <c r="F41" s="85"/>
      <c r="G41" s="85"/>
    </row>
    <row r="42" spans="3:7" x14ac:dyDescent="0.25">
      <c r="C42" s="72" t="s">
        <v>116</v>
      </c>
      <c r="D42" s="68" t="s">
        <v>119</v>
      </c>
      <c r="E42" s="86"/>
      <c r="F42" s="86"/>
      <c r="G42" s="87"/>
    </row>
    <row r="43" spans="3:7" x14ac:dyDescent="0.25">
      <c r="C43" s="88">
        <v>10</v>
      </c>
      <c r="D43" s="84">
        <v>10</v>
      </c>
      <c r="E43" s="87"/>
      <c r="F43" s="87"/>
      <c r="G43" s="87"/>
    </row>
    <row r="44" spans="3:7" x14ac:dyDescent="0.25">
      <c r="C44" s="83" t="s">
        <v>114</v>
      </c>
      <c r="D44" s="84" t="s">
        <v>115</v>
      </c>
      <c r="E44" s="149"/>
      <c r="F44" s="149"/>
      <c r="G44" s="89"/>
    </row>
    <row r="45" spans="3:7" x14ac:dyDescent="0.25">
      <c r="C45" s="83" t="s">
        <v>113</v>
      </c>
      <c r="D45" s="84" t="s">
        <v>145</v>
      </c>
      <c r="E45" s="86"/>
      <c r="F45" s="86"/>
      <c r="G45" s="87"/>
    </row>
    <row r="46" spans="3:7" x14ac:dyDescent="0.25">
      <c r="C46" s="83" t="s">
        <v>111</v>
      </c>
      <c r="D46" s="84" t="s">
        <v>112</v>
      </c>
      <c r="E46" s="87"/>
      <c r="F46" s="87"/>
      <c r="G46" s="87"/>
    </row>
    <row r="47" spans="3:7" x14ac:dyDescent="0.25">
      <c r="C47" s="83" t="s">
        <v>109</v>
      </c>
      <c r="D47" s="84" t="s">
        <v>110</v>
      </c>
      <c r="E47" s="149"/>
      <c r="F47" s="149"/>
      <c r="G47" s="89"/>
    </row>
    <row r="48" spans="3:7" x14ac:dyDescent="0.25">
      <c r="C48" s="83" t="s">
        <v>107</v>
      </c>
      <c r="D48" s="84" t="s">
        <v>108</v>
      </c>
      <c r="E48" s="85"/>
      <c r="F48" s="85"/>
      <c r="G48" s="85"/>
    </row>
    <row r="49" spans="3:7" x14ac:dyDescent="0.25">
      <c r="C49" s="83" t="s">
        <v>105</v>
      </c>
      <c r="D49" s="84" t="s">
        <v>106</v>
      </c>
      <c r="E49" s="133"/>
      <c r="F49" s="133"/>
      <c r="G49" s="89"/>
    </row>
    <row r="50" spans="3:7" x14ac:dyDescent="0.25">
      <c r="C50" s="72" t="s">
        <v>103</v>
      </c>
      <c r="D50" s="68" t="s">
        <v>104</v>
      </c>
    </row>
    <row r="51" spans="3:7" x14ac:dyDescent="0.25">
      <c r="C51" s="72" t="s">
        <v>101</v>
      </c>
      <c r="D51" s="68" t="s">
        <v>102</v>
      </c>
    </row>
    <row r="52" spans="3:7" x14ac:dyDescent="0.25">
      <c r="C52" s="72" t="s">
        <v>97</v>
      </c>
      <c r="D52" s="68" t="s">
        <v>98</v>
      </c>
    </row>
    <row r="53" spans="3:7" x14ac:dyDescent="0.25">
      <c r="C53" s="75" t="s">
        <v>99</v>
      </c>
      <c r="D53" s="68" t="s">
        <v>100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9"/>
  <sheetViews>
    <sheetView showGridLines="0" zoomScale="90" zoomScaleNormal="90" workbookViewId="0">
      <pane ySplit="4" topLeftCell="A9" activePane="bottomLeft" state="frozen"/>
      <selection pane="bottomLeft" activeCell="A3" sqref="A3:A4"/>
    </sheetView>
  </sheetViews>
  <sheetFormatPr baseColWidth="10" defaultRowHeight="15" x14ac:dyDescent="0.25"/>
  <cols>
    <col min="1" max="1" width="17" bestFit="1" customWidth="1"/>
    <col min="2" max="6" width="15" customWidth="1"/>
    <col min="7" max="7" width="13.7109375" customWidth="1"/>
    <col min="11" max="11" width="14.140625" bestFit="1" customWidth="1"/>
  </cols>
  <sheetData>
    <row r="2" spans="1:11" ht="24" customHeight="1" x14ac:dyDescent="0.25"/>
    <row r="3" spans="1:11" s="5" customFormat="1" x14ac:dyDescent="0.25">
      <c r="A3" s="231" t="s">
        <v>152</v>
      </c>
      <c r="B3" s="233" t="s">
        <v>231</v>
      </c>
      <c r="C3" s="235" t="s">
        <v>232</v>
      </c>
      <c r="D3" s="229" t="s">
        <v>233</v>
      </c>
      <c r="E3" s="230"/>
      <c r="F3" s="235" t="s">
        <v>38</v>
      </c>
      <c r="G3" s="237" t="s">
        <v>96</v>
      </c>
      <c r="H3" s="227" t="s">
        <v>80</v>
      </c>
    </row>
    <row r="4" spans="1:11" s="5" customFormat="1" ht="30" customHeight="1" x14ac:dyDescent="0.25">
      <c r="A4" s="232"/>
      <c r="B4" s="234"/>
      <c r="C4" s="236"/>
      <c r="D4" s="160" t="s">
        <v>234</v>
      </c>
      <c r="E4" s="160" t="s">
        <v>235</v>
      </c>
      <c r="F4" s="236"/>
      <c r="G4" s="238"/>
      <c r="H4" s="228"/>
    </row>
    <row r="5" spans="1:11" ht="28.5" customHeight="1" x14ac:dyDescent="0.25">
      <c r="A5" s="118" t="s">
        <v>18</v>
      </c>
      <c r="B5" s="29">
        <v>5</v>
      </c>
      <c r="C5" s="28">
        <v>5</v>
      </c>
      <c r="D5" s="28">
        <v>73</v>
      </c>
      <c r="E5" s="28">
        <v>54</v>
      </c>
      <c r="F5" s="139">
        <f>IFERROR(C5/B5," ")</f>
        <v>1</v>
      </c>
      <c r="G5" s="122">
        <f>IFERROR(F5*10," ")</f>
        <v>10</v>
      </c>
      <c r="H5" s="122">
        <f>IFERROR(IF(G5&lt;10.1,(G5*1),((G5-((G5-10)*2))))," ")</f>
        <v>10</v>
      </c>
    </row>
    <row r="6" spans="1:11" x14ac:dyDescent="0.25">
      <c r="A6" s="118" t="s">
        <v>153</v>
      </c>
      <c r="B6" s="29">
        <v>5</v>
      </c>
      <c r="C6" s="28">
        <v>5</v>
      </c>
      <c r="D6" s="28">
        <v>188</v>
      </c>
      <c r="E6" s="28">
        <v>113</v>
      </c>
      <c r="F6" s="139">
        <f t="shared" ref="F6:F27" si="0">IFERROR(C6/B6," ")</f>
        <v>1</v>
      </c>
      <c r="G6" s="122">
        <f t="shared" ref="G6:G27" si="1">IFERROR(F6*10," ")</f>
        <v>10</v>
      </c>
      <c r="H6" s="122">
        <f t="shared" ref="H6:H27" si="2">IFERROR(IF(G6&lt;10.1,(G6*1),((G6-((G6-10)*2))))," ")</f>
        <v>10</v>
      </c>
    </row>
    <row r="7" spans="1:11" ht="15.75" x14ac:dyDescent="0.25">
      <c r="A7" s="118" t="s">
        <v>22</v>
      </c>
      <c r="B7" s="29">
        <v>10</v>
      </c>
      <c r="C7" s="28">
        <v>10</v>
      </c>
      <c r="D7" s="28">
        <v>185</v>
      </c>
      <c r="E7" s="28">
        <v>198</v>
      </c>
      <c r="F7" s="139">
        <f t="shared" si="0"/>
        <v>1</v>
      </c>
      <c r="G7" s="122">
        <f t="shared" si="1"/>
        <v>10</v>
      </c>
      <c r="H7" s="122">
        <f t="shared" si="2"/>
        <v>10</v>
      </c>
      <c r="J7" s="76" t="s">
        <v>79</v>
      </c>
      <c r="K7" s="77" t="s">
        <v>136</v>
      </c>
    </row>
    <row r="8" spans="1:11" x14ac:dyDescent="0.25">
      <c r="A8" s="118" t="s">
        <v>154</v>
      </c>
      <c r="B8" s="28">
        <v>9</v>
      </c>
      <c r="C8" s="28">
        <v>9</v>
      </c>
      <c r="D8" s="28">
        <v>436</v>
      </c>
      <c r="E8" s="28">
        <v>418</v>
      </c>
      <c r="F8" s="139">
        <f t="shared" si="0"/>
        <v>1</v>
      </c>
      <c r="G8" s="122">
        <f t="shared" si="1"/>
        <v>10</v>
      </c>
      <c r="H8" s="122">
        <f t="shared" si="2"/>
        <v>10</v>
      </c>
      <c r="J8" s="70" t="s">
        <v>137</v>
      </c>
      <c r="K8" s="78">
        <v>0</v>
      </c>
    </row>
    <row r="9" spans="1:11" x14ac:dyDescent="0.25">
      <c r="A9" s="118" t="s">
        <v>155</v>
      </c>
      <c r="B9" s="29">
        <v>19</v>
      </c>
      <c r="C9" s="29">
        <v>19</v>
      </c>
      <c r="D9" s="28">
        <v>385</v>
      </c>
      <c r="E9" s="28">
        <v>657</v>
      </c>
      <c r="F9" s="139">
        <f t="shared" si="0"/>
        <v>1</v>
      </c>
      <c r="G9" s="122">
        <f t="shared" si="1"/>
        <v>10</v>
      </c>
      <c r="H9" s="122">
        <f t="shared" si="2"/>
        <v>10</v>
      </c>
      <c r="J9" s="71" t="s">
        <v>134</v>
      </c>
      <c r="K9" s="67" t="s">
        <v>135</v>
      </c>
    </row>
    <row r="10" spans="1:11" x14ac:dyDescent="0.25">
      <c r="A10" s="118" t="s">
        <v>156</v>
      </c>
      <c r="B10" s="29">
        <v>23</v>
      </c>
      <c r="C10" s="28">
        <v>22</v>
      </c>
      <c r="D10" s="28">
        <v>215</v>
      </c>
      <c r="E10" s="28">
        <v>234</v>
      </c>
      <c r="F10" s="139">
        <f t="shared" si="0"/>
        <v>0.95652173913043481</v>
      </c>
      <c r="G10" s="122">
        <f t="shared" si="1"/>
        <v>9.5652173913043477</v>
      </c>
      <c r="H10" s="122">
        <f t="shared" si="2"/>
        <v>9.5652173913043477</v>
      </c>
      <c r="J10" s="71" t="s">
        <v>132</v>
      </c>
      <c r="K10" s="68" t="s">
        <v>133</v>
      </c>
    </row>
    <row r="11" spans="1:11" x14ac:dyDescent="0.25">
      <c r="A11" s="118" t="s">
        <v>157</v>
      </c>
      <c r="B11" s="29">
        <v>8</v>
      </c>
      <c r="C11" s="28">
        <v>8</v>
      </c>
      <c r="D11" s="28">
        <v>118</v>
      </c>
      <c r="E11" s="28">
        <v>104</v>
      </c>
      <c r="F11" s="139">
        <f t="shared" si="0"/>
        <v>1</v>
      </c>
      <c r="G11" s="122">
        <f t="shared" si="1"/>
        <v>10</v>
      </c>
      <c r="H11" s="122">
        <f t="shared" si="2"/>
        <v>10</v>
      </c>
      <c r="J11" s="72" t="s">
        <v>130</v>
      </c>
      <c r="K11" s="68" t="s">
        <v>131</v>
      </c>
    </row>
    <row r="12" spans="1:11" x14ac:dyDescent="0.25">
      <c r="A12" s="118" t="s">
        <v>158</v>
      </c>
      <c r="B12" s="29">
        <v>11</v>
      </c>
      <c r="C12" s="28">
        <v>11</v>
      </c>
      <c r="D12" s="28">
        <v>165</v>
      </c>
      <c r="E12" s="28">
        <v>215</v>
      </c>
      <c r="F12" s="139">
        <f t="shared" si="0"/>
        <v>1</v>
      </c>
      <c r="G12" s="122">
        <f t="shared" si="1"/>
        <v>10</v>
      </c>
      <c r="H12" s="122">
        <f t="shared" si="2"/>
        <v>10</v>
      </c>
      <c r="J12" s="72" t="s">
        <v>128</v>
      </c>
      <c r="K12" s="68" t="s">
        <v>129</v>
      </c>
    </row>
    <row r="13" spans="1:11" x14ac:dyDescent="0.25">
      <c r="A13" s="118" t="s">
        <v>159</v>
      </c>
      <c r="B13" s="29">
        <v>5</v>
      </c>
      <c r="C13" s="28">
        <v>5</v>
      </c>
      <c r="D13" s="28">
        <v>204</v>
      </c>
      <c r="E13" s="28">
        <v>716</v>
      </c>
      <c r="F13" s="139">
        <f t="shared" si="0"/>
        <v>1</v>
      </c>
      <c r="G13" s="122">
        <f t="shared" si="1"/>
        <v>10</v>
      </c>
      <c r="H13" s="122">
        <f t="shared" si="2"/>
        <v>10</v>
      </c>
      <c r="J13" s="73" t="s">
        <v>126</v>
      </c>
      <c r="K13" s="68" t="s">
        <v>127</v>
      </c>
    </row>
    <row r="14" spans="1:11" x14ac:dyDescent="0.25">
      <c r="A14" s="118" t="s">
        <v>160</v>
      </c>
      <c r="B14" s="29">
        <v>5</v>
      </c>
      <c r="C14" s="28">
        <v>5</v>
      </c>
      <c r="D14" s="28">
        <v>212</v>
      </c>
      <c r="E14" s="28">
        <v>175</v>
      </c>
      <c r="F14" s="139">
        <f t="shared" si="0"/>
        <v>1</v>
      </c>
      <c r="G14" s="122">
        <f t="shared" si="1"/>
        <v>10</v>
      </c>
      <c r="H14" s="122">
        <f t="shared" si="2"/>
        <v>10</v>
      </c>
      <c r="J14" s="72" t="s">
        <v>124</v>
      </c>
      <c r="K14" s="68" t="s">
        <v>125</v>
      </c>
    </row>
    <row r="15" spans="1:11" x14ac:dyDescent="0.25">
      <c r="A15" s="118" t="s">
        <v>161</v>
      </c>
      <c r="B15" s="29">
        <v>14</v>
      </c>
      <c r="C15" s="28">
        <v>14</v>
      </c>
      <c r="D15" s="28">
        <v>336</v>
      </c>
      <c r="E15" s="28">
        <v>402</v>
      </c>
      <c r="F15" s="139">
        <f t="shared" si="0"/>
        <v>1</v>
      </c>
      <c r="G15" s="122">
        <f t="shared" si="1"/>
        <v>10</v>
      </c>
      <c r="H15" s="122">
        <f t="shared" si="2"/>
        <v>10</v>
      </c>
      <c r="J15" s="72" t="s">
        <v>122</v>
      </c>
      <c r="K15" s="68" t="s">
        <v>123</v>
      </c>
    </row>
    <row r="16" spans="1:11" x14ac:dyDescent="0.25">
      <c r="A16" s="118" t="s">
        <v>162</v>
      </c>
      <c r="B16" s="29">
        <v>3</v>
      </c>
      <c r="C16" s="28">
        <v>3</v>
      </c>
      <c r="D16" s="28">
        <v>52</v>
      </c>
      <c r="E16" s="28">
        <v>39</v>
      </c>
      <c r="F16" s="139">
        <f t="shared" si="0"/>
        <v>1</v>
      </c>
      <c r="G16" s="122">
        <f t="shared" si="1"/>
        <v>10</v>
      </c>
      <c r="H16" s="122">
        <f t="shared" si="2"/>
        <v>10</v>
      </c>
      <c r="J16" s="72" t="s">
        <v>120</v>
      </c>
      <c r="K16" s="68" t="s">
        <v>121</v>
      </c>
    </row>
    <row r="17" spans="1:11" x14ac:dyDescent="0.25">
      <c r="A17" s="118" t="s">
        <v>163</v>
      </c>
      <c r="B17" s="29">
        <v>16</v>
      </c>
      <c r="C17" s="29">
        <v>17</v>
      </c>
      <c r="D17" s="28">
        <v>465</v>
      </c>
      <c r="E17" s="28">
        <v>397</v>
      </c>
      <c r="F17" s="139">
        <f t="shared" si="0"/>
        <v>1.0625</v>
      </c>
      <c r="G17" s="122">
        <f t="shared" si="1"/>
        <v>10.625</v>
      </c>
      <c r="H17" s="122">
        <f t="shared" si="2"/>
        <v>9.375</v>
      </c>
      <c r="J17" s="83" t="s">
        <v>117</v>
      </c>
      <c r="K17" s="84" t="s">
        <v>118</v>
      </c>
    </row>
    <row r="18" spans="1:11" x14ac:dyDescent="0.25">
      <c r="A18" s="118" t="s">
        <v>176</v>
      </c>
      <c r="B18" s="29">
        <v>35</v>
      </c>
      <c r="C18" s="28">
        <v>35</v>
      </c>
      <c r="D18" s="28">
        <v>269</v>
      </c>
      <c r="E18" s="28">
        <v>311</v>
      </c>
      <c r="F18" s="139">
        <f t="shared" si="0"/>
        <v>1</v>
      </c>
      <c r="G18" s="122">
        <f t="shared" si="1"/>
        <v>10</v>
      </c>
      <c r="H18" s="122">
        <f t="shared" si="2"/>
        <v>10</v>
      </c>
      <c r="J18" s="72" t="s">
        <v>116</v>
      </c>
      <c r="K18" s="68" t="s">
        <v>119</v>
      </c>
    </row>
    <row r="19" spans="1:11" s="85" customFormat="1" x14ac:dyDescent="0.25">
      <c r="A19" s="118" t="s">
        <v>164</v>
      </c>
      <c r="B19" s="162">
        <v>1</v>
      </c>
      <c r="C19" s="163">
        <v>1</v>
      </c>
      <c r="D19" s="163">
        <v>0</v>
      </c>
      <c r="E19" s="163">
        <v>28</v>
      </c>
      <c r="F19" s="139">
        <f t="shared" si="0"/>
        <v>1</v>
      </c>
      <c r="G19" s="122">
        <f t="shared" si="1"/>
        <v>10</v>
      </c>
      <c r="H19" s="122">
        <f t="shared" si="2"/>
        <v>10</v>
      </c>
      <c r="J19" s="88">
        <v>10</v>
      </c>
      <c r="K19" s="84">
        <v>10</v>
      </c>
    </row>
    <row r="20" spans="1:11" s="85" customFormat="1" x14ac:dyDescent="0.25">
      <c r="A20" s="118" t="s">
        <v>165</v>
      </c>
      <c r="B20" s="162">
        <v>9</v>
      </c>
      <c r="C20" s="163">
        <v>8</v>
      </c>
      <c r="D20" s="163">
        <v>259</v>
      </c>
      <c r="E20" s="163">
        <v>265</v>
      </c>
      <c r="F20" s="139">
        <f t="shared" si="0"/>
        <v>0.88888888888888884</v>
      </c>
      <c r="G20" s="122">
        <f t="shared" si="1"/>
        <v>8.8888888888888893</v>
      </c>
      <c r="H20" s="122">
        <f t="shared" si="2"/>
        <v>8.8888888888888893</v>
      </c>
      <c r="J20" s="83" t="s">
        <v>114</v>
      </c>
      <c r="K20" s="84" t="s">
        <v>115</v>
      </c>
    </row>
    <row r="21" spans="1:11" s="85" customFormat="1" x14ac:dyDescent="0.25">
      <c r="A21" s="118" t="s">
        <v>75</v>
      </c>
      <c r="B21" s="162">
        <v>14</v>
      </c>
      <c r="C21" s="163">
        <v>14</v>
      </c>
      <c r="D21" s="163">
        <v>110</v>
      </c>
      <c r="E21" s="163">
        <v>152</v>
      </c>
      <c r="F21" s="139">
        <f t="shared" si="0"/>
        <v>1</v>
      </c>
      <c r="G21" s="122">
        <f t="shared" si="1"/>
        <v>10</v>
      </c>
      <c r="H21" s="122">
        <f t="shared" si="2"/>
        <v>10</v>
      </c>
      <c r="J21" s="83" t="s">
        <v>113</v>
      </c>
      <c r="K21" s="84" t="s">
        <v>145</v>
      </c>
    </row>
    <row r="22" spans="1:11" s="85" customFormat="1" x14ac:dyDescent="0.25">
      <c r="A22" s="118" t="s">
        <v>166</v>
      </c>
      <c r="B22" s="162">
        <v>10</v>
      </c>
      <c r="C22" s="162">
        <v>10</v>
      </c>
      <c r="D22" s="163">
        <v>466</v>
      </c>
      <c r="E22" s="163">
        <v>413</v>
      </c>
      <c r="F22" s="139">
        <f t="shared" si="0"/>
        <v>1</v>
      </c>
      <c r="G22" s="122">
        <f t="shared" si="1"/>
        <v>10</v>
      </c>
      <c r="H22" s="122">
        <f t="shared" si="2"/>
        <v>10</v>
      </c>
      <c r="J22" s="83" t="s">
        <v>111</v>
      </c>
      <c r="K22" s="84" t="s">
        <v>112</v>
      </c>
    </row>
    <row r="23" spans="1:11" x14ac:dyDescent="0.25">
      <c r="A23" s="118" t="s">
        <v>167</v>
      </c>
      <c r="B23" s="29">
        <v>5</v>
      </c>
      <c r="C23" s="28">
        <v>5</v>
      </c>
      <c r="D23" s="28">
        <v>59</v>
      </c>
      <c r="E23" s="28">
        <v>77</v>
      </c>
      <c r="F23" s="139">
        <f t="shared" si="0"/>
        <v>1</v>
      </c>
      <c r="G23" s="122">
        <f t="shared" si="1"/>
        <v>10</v>
      </c>
      <c r="H23" s="122">
        <f t="shared" si="2"/>
        <v>10</v>
      </c>
      <c r="J23" s="83" t="s">
        <v>109</v>
      </c>
      <c r="K23" s="84" t="s">
        <v>110</v>
      </c>
    </row>
    <row r="24" spans="1:11" x14ac:dyDescent="0.25">
      <c r="A24" s="118" t="s">
        <v>168</v>
      </c>
      <c r="B24" s="29">
        <v>1</v>
      </c>
      <c r="C24" s="28">
        <v>1</v>
      </c>
      <c r="D24" s="28">
        <v>20</v>
      </c>
      <c r="E24" s="28">
        <v>30</v>
      </c>
      <c r="F24" s="139">
        <f t="shared" si="0"/>
        <v>1</v>
      </c>
      <c r="G24" s="122">
        <f t="shared" si="1"/>
        <v>10</v>
      </c>
      <c r="H24" s="122">
        <f t="shared" si="2"/>
        <v>10</v>
      </c>
      <c r="J24" s="83" t="s">
        <v>107</v>
      </c>
      <c r="K24" s="84" t="s">
        <v>108</v>
      </c>
    </row>
    <row r="25" spans="1:11" x14ac:dyDescent="0.25">
      <c r="A25" s="118" t="s">
        <v>169</v>
      </c>
      <c r="B25" s="29">
        <v>11</v>
      </c>
      <c r="C25" s="28">
        <v>11</v>
      </c>
      <c r="D25" s="28">
        <v>580</v>
      </c>
      <c r="E25" s="28">
        <v>486</v>
      </c>
      <c r="F25" s="139">
        <f t="shared" si="0"/>
        <v>1</v>
      </c>
      <c r="G25" s="122">
        <f t="shared" si="1"/>
        <v>10</v>
      </c>
      <c r="H25" s="122">
        <f t="shared" si="2"/>
        <v>10</v>
      </c>
      <c r="J25" s="83" t="s">
        <v>105</v>
      </c>
      <c r="K25" s="84" t="s">
        <v>106</v>
      </c>
    </row>
    <row r="26" spans="1:11" x14ac:dyDescent="0.25">
      <c r="A26" s="118" t="s">
        <v>170</v>
      </c>
      <c r="B26" s="29">
        <v>3</v>
      </c>
      <c r="C26" s="29">
        <v>3</v>
      </c>
      <c r="D26" s="28">
        <v>70</v>
      </c>
      <c r="E26" s="28">
        <v>75</v>
      </c>
      <c r="F26" s="139">
        <f t="shared" si="0"/>
        <v>1</v>
      </c>
      <c r="G26" s="122">
        <f t="shared" si="1"/>
        <v>10</v>
      </c>
      <c r="H26" s="122">
        <f t="shared" si="2"/>
        <v>10</v>
      </c>
      <c r="J26" s="72" t="s">
        <v>103</v>
      </c>
      <c r="K26" s="68" t="s">
        <v>104</v>
      </c>
    </row>
    <row r="27" spans="1:11" x14ac:dyDescent="0.25">
      <c r="A27" s="118" t="s">
        <v>178</v>
      </c>
      <c r="B27" s="29">
        <v>8</v>
      </c>
      <c r="C27" s="28">
        <v>8</v>
      </c>
      <c r="D27" s="28">
        <v>250</v>
      </c>
      <c r="E27" s="28">
        <v>155</v>
      </c>
      <c r="F27" s="139">
        <f t="shared" si="0"/>
        <v>1</v>
      </c>
      <c r="G27" s="122">
        <f t="shared" si="1"/>
        <v>10</v>
      </c>
      <c r="H27" s="122">
        <f t="shared" si="2"/>
        <v>10</v>
      </c>
      <c r="J27" s="72" t="s">
        <v>101</v>
      </c>
      <c r="K27" s="68" t="s">
        <v>102</v>
      </c>
    </row>
    <row r="28" spans="1:11" x14ac:dyDescent="0.25">
      <c r="J28" s="72" t="s">
        <v>97</v>
      </c>
      <c r="K28" s="68" t="s">
        <v>98</v>
      </c>
    </row>
    <row r="29" spans="1:11" x14ac:dyDescent="0.25">
      <c r="J29" s="75" t="s">
        <v>99</v>
      </c>
      <c r="K29" s="68" t="s">
        <v>100</v>
      </c>
    </row>
  </sheetData>
  <mergeCells count="7">
    <mergeCell ref="H3:H4"/>
    <mergeCell ref="D3:E3"/>
    <mergeCell ref="A3:A4"/>
    <mergeCell ref="B3:B4"/>
    <mergeCell ref="C3:C4"/>
    <mergeCell ref="F3:F4"/>
    <mergeCell ref="G3:G4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30"/>
  <sheetViews>
    <sheetView showGridLines="0" workbookViewId="0">
      <selection activeCell="B7" sqref="B7"/>
    </sheetView>
  </sheetViews>
  <sheetFormatPr baseColWidth="10" defaultRowHeight="15" x14ac:dyDescent="0.25"/>
  <cols>
    <col min="1" max="1" width="17.5703125" customWidth="1"/>
    <col min="2" max="2" width="36" customWidth="1"/>
    <col min="3" max="3" width="14.140625" customWidth="1"/>
    <col min="6" max="6" width="13.7109375" bestFit="1" customWidth="1"/>
    <col min="9" max="9" width="13.7109375" bestFit="1" customWidth="1"/>
  </cols>
  <sheetData>
    <row r="4" spans="1:10" s="39" customFormat="1" ht="25.5" x14ac:dyDescent="0.25">
      <c r="A4" s="36" t="s">
        <v>152</v>
      </c>
      <c r="B4" s="36" t="s">
        <v>220</v>
      </c>
      <c r="C4" s="36" t="s">
        <v>223</v>
      </c>
    </row>
    <row r="5" spans="1:10" ht="45" x14ac:dyDescent="0.25">
      <c r="A5" s="158" t="s">
        <v>156</v>
      </c>
      <c r="B5" s="175" t="s">
        <v>243</v>
      </c>
      <c r="C5" s="158" t="s">
        <v>74</v>
      </c>
    </row>
    <row r="6" spans="1:10" x14ac:dyDescent="0.25">
      <c r="A6" s="158" t="s">
        <v>160</v>
      </c>
      <c r="B6" s="159" t="s">
        <v>221</v>
      </c>
      <c r="C6" s="158" t="s">
        <v>74</v>
      </c>
    </row>
    <row r="7" spans="1:10" x14ac:dyDescent="0.25">
      <c r="A7" s="158" t="s">
        <v>167</v>
      </c>
      <c r="B7" s="159" t="s">
        <v>222</v>
      </c>
      <c r="C7" s="158" t="s">
        <v>251</v>
      </c>
    </row>
    <row r="9" spans="1:10" x14ac:dyDescent="0.25">
      <c r="G9" t="s">
        <v>78</v>
      </c>
      <c r="I9" s="4">
        <v>1</v>
      </c>
    </row>
    <row r="10" spans="1:10" x14ac:dyDescent="0.25">
      <c r="A10" s="40" t="s">
        <v>76</v>
      </c>
      <c r="B10" t="s">
        <v>224</v>
      </c>
      <c r="C10" s="145" t="s">
        <v>46</v>
      </c>
      <c r="D10" s="140" t="s">
        <v>96</v>
      </c>
      <c r="E10" s="141" t="s">
        <v>80</v>
      </c>
      <c r="H10" s="80" t="s">
        <v>46</v>
      </c>
      <c r="I10" s="79">
        <f>I9</f>
        <v>1</v>
      </c>
    </row>
    <row r="11" spans="1:10" x14ac:dyDescent="0.25">
      <c r="A11" s="41" t="s">
        <v>156</v>
      </c>
      <c r="B11" s="43"/>
      <c r="H11" s="50" t="s">
        <v>96</v>
      </c>
      <c r="I11" s="54">
        <f>I10*10</f>
        <v>10</v>
      </c>
    </row>
    <row r="12" spans="1:10" x14ac:dyDescent="0.25">
      <c r="A12" s="42" t="s">
        <v>74</v>
      </c>
      <c r="B12" s="43">
        <v>1</v>
      </c>
      <c r="H12" s="49" t="s">
        <v>80</v>
      </c>
      <c r="I12" s="54">
        <f>IF(I11&lt;10.1,(I11*1),((I11-((I11-10)*2))))</f>
        <v>10</v>
      </c>
    </row>
    <row r="13" spans="1:10" x14ac:dyDescent="0.25">
      <c r="A13" s="41" t="s">
        <v>244</v>
      </c>
      <c r="B13" s="43">
        <v>1</v>
      </c>
      <c r="C13" s="23">
        <f>+B12/B13</f>
        <v>1</v>
      </c>
      <c r="D13" s="54">
        <f>C13*10</f>
        <v>10</v>
      </c>
      <c r="E13" s="54">
        <f>IF(D13&lt;10.1,(D13*1),((D13-((D13-10)*2))))</f>
        <v>10</v>
      </c>
    </row>
    <row r="14" spans="1:10" x14ac:dyDescent="0.25">
      <c r="A14" s="41" t="s">
        <v>160</v>
      </c>
      <c r="B14" s="43"/>
      <c r="G14" s="7"/>
    </row>
    <row r="15" spans="1:10" ht="15.75" x14ac:dyDescent="0.25">
      <c r="A15" s="42" t="s">
        <v>74</v>
      </c>
      <c r="B15" s="43">
        <v>1</v>
      </c>
      <c r="H15" s="76" t="s">
        <v>79</v>
      </c>
      <c r="I15" s="77" t="s">
        <v>136</v>
      </c>
      <c r="J15" s="44"/>
    </row>
    <row r="16" spans="1:10" x14ac:dyDescent="0.25">
      <c r="A16" s="41" t="s">
        <v>225</v>
      </c>
      <c r="B16" s="43">
        <v>1</v>
      </c>
      <c r="C16" s="23">
        <f>+B15/B16</f>
        <v>1</v>
      </c>
      <c r="D16" s="54">
        <f>C16*10</f>
        <v>10</v>
      </c>
      <c r="E16" s="54">
        <f>IF(D16&lt;10.1,(D16*1),((D16-((D16-10)*2))))</f>
        <v>10</v>
      </c>
      <c r="H16" s="81">
        <v>10</v>
      </c>
      <c r="I16" s="69">
        <v>10</v>
      </c>
      <c r="J16" s="82">
        <f>I12</f>
        <v>10</v>
      </c>
    </row>
    <row r="17" spans="1:10" x14ac:dyDescent="0.25">
      <c r="A17" s="41" t="s">
        <v>167</v>
      </c>
      <c r="B17" s="43"/>
      <c r="H17" s="83" t="s">
        <v>114</v>
      </c>
      <c r="I17" s="84" t="s">
        <v>115</v>
      </c>
    </row>
    <row r="18" spans="1:10" x14ac:dyDescent="0.25">
      <c r="A18" s="42" t="s">
        <v>251</v>
      </c>
      <c r="B18" s="43">
        <v>1</v>
      </c>
      <c r="H18" s="83" t="s">
        <v>113</v>
      </c>
      <c r="I18" s="84" t="s">
        <v>145</v>
      </c>
      <c r="J18" s="7"/>
    </row>
    <row r="19" spans="1:10" x14ac:dyDescent="0.25">
      <c r="A19" s="41" t="s">
        <v>226</v>
      </c>
      <c r="B19" s="43">
        <v>1</v>
      </c>
      <c r="C19" s="23">
        <f>+B18/B19</f>
        <v>1</v>
      </c>
      <c r="D19" s="54">
        <f>C19*10</f>
        <v>10</v>
      </c>
      <c r="E19" s="54">
        <f>IF(D19&lt;10.1,(D19*1),((D19-((D19-10)*2))))</f>
        <v>10</v>
      </c>
      <c r="H19" s="83" t="s">
        <v>111</v>
      </c>
      <c r="I19" s="84" t="s">
        <v>112</v>
      </c>
      <c r="J19" s="7"/>
    </row>
    <row r="20" spans="1:10" x14ac:dyDescent="0.25">
      <c r="A20" s="41" t="s">
        <v>77</v>
      </c>
      <c r="B20" s="43">
        <v>3</v>
      </c>
      <c r="H20" s="83" t="s">
        <v>109</v>
      </c>
      <c r="I20" s="84" t="s">
        <v>110</v>
      </c>
      <c r="J20" s="45"/>
    </row>
    <row r="21" spans="1:10" x14ac:dyDescent="0.25">
      <c r="C21" s="23"/>
      <c r="D21" s="54"/>
      <c r="E21" s="54"/>
      <c r="H21" s="83" t="s">
        <v>107</v>
      </c>
      <c r="I21" s="84" t="s">
        <v>108</v>
      </c>
      <c r="J21" s="7"/>
    </row>
    <row r="22" spans="1:10" x14ac:dyDescent="0.25">
      <c r="H22" s="83" t="s">
        <v>105</v>
      </c>
      <c r="I22" s="84" t="s">
        <v>106</v>
      </c>
      <c r="J22" s="7"/>
    </row>
    <row r="23" spans="1:10" x14ac:dyDescent="0.25">
      <c r="H23" s="72" t="s">
        <v>103</v>
      </c>
      <c r="I23" s="68" t="s">
        <v>104</v>
      </c>
    </row>
    <row r="24" spans="1:10" x14ac:dyDescent="0.25">
      <c r="C24" s="23"/>
      <c r="D24" s="54"/>
      <c r="E24" s="54"/>
      <c r="H24" s="72" t="s">
        <v>101</v>
      </c>
      <c r="I24" s="68" t="s">
        <v>102</v>
      </c>
    </row>
    <row r="25" spans="1:10" x14ac:dyDescent="0.25">
      <c r="H25" s="72" t="s">
        <v>97</v>
      </c>
      <c r="I25" s="68" t="s">
        <v>98</v>
      </c>
    </row>
    <row r="26" spans="1:10" x14ac:dyDescent="0.25">
      <c r="C26" s="54"/>
      <c r="H26" s="75" t="s">
        <v>99</v>
      </c>
      <c r="I26" s="68" t="s">
        <v>100</v>
      </c>
    </row>
    <row r="27" spans="1:10" x14ac:dyDescent="0.25">
      <c r="C27" s="23"/>
      <c r="D27" s="54"/>
      <c r="E27" s="54"/>
    </row>
    <row r="28" spans="1:10" x14ac:dyDescent="0.25">
      <c r="C28" s="23"/>
      <c r="D28" s="54"/>
      <c r="E28" s="54"/>
    </row>
    <row r="30" spans="1:10" x14ac:dyDescent="0.25">
      <c r="C30" s="23"/>
      <c r="D30" s="54"/>
      <c r="E30" s="54"/>
    </row>
  </sheetData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Resumen</vt:lpstr>
      <vt:lpstr>GPR</vt:lpstr>
      <vt:lpstr>Ppto</vt:lpstr>
      <vt:lpstr>Gestión Calidad</vt:lpstr>
      <vt:lpstr>Gestión Patrimonio</vt:lpstr>
      <vt:lpstr>Gestión MarinoCostera</vt:lpstr>
      <vt:lpstr>Gestión Jurídica</vt:lpstr>
      <vt:lpstr>EducAmbiental</vt:lpstr>
      <vt:lpstr>Gabinetes</vt:lpstr>
      <vt:lpstr>Resol_Conflictos</vt:lpstr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velastegui luna andrea paulina</dc:creator>
  <cp:lastModifiedBy>milton aguilar</cp:lastModifiedBy>
  <cp:lastPrinted>2017-01-13T15:29:15Z</cp:lastPrinted>
  <dcterms:created xsi:type="dcterms:W3CDTF">2016-09-14T19:32:20Z</dcterms:created>
  <dcterms:modified xsi:type="dcterms:W3CDTF">2017-02-16T18:00:55Z</dcterms:modified>
</cp:coreProperties>
</file>